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ft15605247-my.sharepoint.com/personal/allan_finov8r_com/Documents/"/>
    </mc:Choice>
  </mc:AlternateContent>
  <xr:revisionPtr revIDLastSave="507" documentId="8_{DF16075B-DC20-6747-93C3-A527348FA868}" xr6:coauthVersionLast="47" xr6:coauthVersionMax="47" xr10:uidLastSave="{06B70C0A-6031-4C41-AACF-CDB280CA722F}"/>
  <bookViews>
    <workbookView xWindow="37500" yWindow="920" windowWidth="48100" windowHeight="26500" firstSheet="1" activeTab="2" xr2:uid="{2BC7951A-55E4-A242-B0CE-8A8D6BB80266}"/>
  </bookViews>
  <sheets>
    <sheet name="Cover" sheetId="7" r:id="rId1"/>
    <sheet name="Asset Yield Initiatives" sheetId="5" r:id="rId2"/>
    <sheet name="Financial Impact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6" l="1"/>
  <c r="G46" i="5"/>
  <c r="G41" i="5"/>
  <c r="G40" i="5"/>
  <c r="Q40" i="5"/>
  <c r="O40" i="5"/>
  <c r="M40" i="5"/>
  <c r="K40" i="5"/>
  <c r="I40" i="5"/>
  <c r="G7" i="6"/>
  <c r="I7" i="6"/>
  <c r="K7" i="6"/>
  <c r="AC7" i="6" s="1"/>
  <c r="M7" i="6"/>
  <c r="O7" i="6"/>
  <c r="Q7" i="6"/>
  <c r="S7" i="6"/>
  <c r="AE7" i="6" s="1"/>
  <c r="U7" i="6"/>
  <c r="W7" i="6"/>
  <c r="Y7" i="6"/>
  <c r="AA7" i="6"/>
  <c r="AG7" i="6" s="1"/>
  <c r="E7" i="6"/>
  <c r="I4" i="5"/>
  <c r="K4" i="5" s="1"/>
  <c r="M4" i="5" s="1"/>
  <c r="O4" i="5" s="1"/>
  <c r="Q4" i="5" s="1"/>
  <c r="S4" i="5" s="1"/>
  <c r="U4" i="5" s="1"/>
  <c r="W4" i="5" s="1"/>
  <c r="Y4" i="5" s="1"/>
  <c r="AA4" i="5" s="1"/>
  <c r="AC4" i="5" s="1"/>
  <c r="I53" i="5"/>
  <c r="K53" i="5"/>
  <c r="M53" i="5"/>
  <c r="O53" i="5"/>
  <c r="Q53" i="5"/>
  <c r="G53" i="5"/>
  <c r="G54" i="5" s="1"/>
  <c r="I30" i="5"/>
  <c r="K30" i="5"/>
  <c r="M30" i="5"/>
  <c r="O30" i="5"/>
  <c r="Q30" i="5"/>
  <c r="G30" i="5"/>
  <c r="G31" i="5" s="1"/>
  <c r="G33" i="5" s="1"/>
  <c r="I16" i="5"/>
  <c r="K16" i="5" s="1"/>
  <c r="M16" i="5" s="1"/>
  <c r="O16" i="5" s="1"/>
  <c r="Q16" i="5" s="1"/>
  <c r="S16" i="5" s="1"/>
  <c r="U16" i="5" s="1"/>
  <c r="W16" i="5" s="1"/>
  <c r="Y16" i="5" s="1"/>
  <c r="AA16" i="5" s="1"/>
  <c r="AC16" i="5" s="1"/>
  <c r="I20" i="5"/>
  <c r="K20" i="5"/>
  <c r="M20" i="5"/>
  <c r="O20" i="5"/>
  <c r="Q20" i="5"/>
  <c r="G20" i="5"/>
  <c r="G21" i="5" s="1"/>
  <c r="I41" i="5" l="1"/>
  <c r="G8" i="5"/>
  <c r="K41" i="5"/>
  <c r="M41" i="5"/>
  <c r="O41" i="5"/>
  <c r="Q41" i="5"/>
  <c r="S41" i="5" s="1"/>
  <c r="Q46" i="5"/>
  <c r="O46" i="5"/>
  <c r="M46" i="5"/>
  <c r="K46" i="5"/>
  <c r="I46" i="5"/>
  <c r="I8" i="5"/>
  <c r="G23" i="5"/>
  <c r="I54" i="5"/>
  <c r="I56" i="5" s="1"/>
  <c r="G56" i="5"/>
  <c r="I31" i="5"/>
  <c r="I33" i="5" s="1"/>
  <c r="I21" i="5"/>
  <c r="S46" i="5" l="1"/>
  <c r="U41" i="5"/>
  <c r="K54" i="5"/>
  <c r="K56" i="5" s="1"/>
  <c r="I23" i="5"/>
  <c r="G12" i="5"/>
  <c r="G14" i="5"/>
  <c r="M54" i="5"/>
  <c r="M56" i="5" s="1"/>
  <c r="K31" i="5"/>
  <c r="K33" i="5" s="1"/>
  <c r="M31" i="5"/>
  <c r="M33" i="5" s="1"/>
  <c r="K21" i="5"/>
  <c r="U46" i="5" l="1"/>
  <c r="W41" i="5"/>
  <c r="U8" i="5"/>
  <c r="K23" i="5"/>
  <c r="O54" i="5"/>
  <c r="O56" i="5" s="1"/>
  <c r="O31" i="5"/>
  <c r="O33" i="5" s="1"/>
  <c r="M21" i="5"/>
  <c r="W46" i="5" l="1"/>
  <c r="Y41" i="5"/>
  <c r="W8" i="5"/>
  <c r="G10" i="5"/>
  <c r="E17" i="6" s="1"/>
  <c r="E8" i="6"/>
  <c r="E9" i="6" s="1"/>
  <c r="E34" i="6" s="1"/>
  <c r="M23" i="5"/>
  <c r="Q54" i="5"/>
  <c r="Q56" i="5" s="1"/>
  <c r="Q31" i="5"/>
  <c r="Q33" i="5" s="1"/>
  <c r="O21" i="5"/>
  <c r="Y46" i="5" l="1"/>
  <c r="AA41" i="5"/>
  <c r="Y8" i="5"/>
  <c r="E27" i="6"/>
  <c r="E11" i="6"/>
  <c r="E28" i="6" s="1"/>
  <c r="I14" i="5"/>
  <c r="I12" i="5"/>
  <c r="O23" i="5"/>
  <c r="S54" i="5"/>
  <c r="S56" i="5" s="1"/>
  <c r="S31" i="5"/>
  <c r="S33" i="5" s="1"/>
  <c r="Q21" i="5"/>
  <c r="AA46" i="5" l="1"/>
  <c r="AC41" i="5"/>
  <c r="AA8" i="5"/>
  <c r="E29" i="6"/>
  <c r="E14" i="6"/>
  <c r="E15" i="6"/>
  <c r="Q23" i="5"/>
  <c r="G8" i="6"/>
  <c r="G9" i="6" s="1"/>
  <c r="G34" i="6" s="1"/>
  <c r="U54" i="5"/>
  <c r="U56" i="5" s="1"/>
  <c r="U31" i="5"/>
  <c r="U33" i="5" s="1"/>
  <c r="S21" i="5"/>
  <c r="AC46" i="5" l="1"/>
  <c r="AC8" i="5"/>
  <c r="E21" i="6"/>
  <c r="I10" i="5"/>
  <c r="G17" i="6" s="1"/>
  <c r="K8" i="5"/>
  <c r="S23" i="5"/>
  <c r="G11" i="6"/>
  <c r="G27" i="6"/>
  <c r="W54" i="5"/>
  <c r="W56" i="5" s="1"/>
  <c r="W31" i="5"/>
  <c r="W33" i="5" s="1"/>
  <c r="U21" i="5"/>
  <c r="E23" i="6" l="1"/>
  <c r="E33" i="6" s="1"/>
  <c r="E35" i="6" s="1"/>
  <c r="E30" i="6"/>
  <c r="K14" i="5"/>
  <c r="U23" i="5"/>
  <c r="G15" i="6"/>
  <c r="G14" i="6"/>
  <c r="G28" i="6"/>
  <c r="Y54" i="5"/>
  <c r="Y56" i="5" s="1"/>
  <c r="Y31" i="5"/>
  <c r="Y33" i="5" s="1"/>
  <c r="W21" i="5"/>
  <c r="G19" i="6" l="1"/>
  <c r="G21" i="6" s="1"/>
  <c r="G23" i="6" s="1"/>
  <c r="G33" i="6" s="1"/>
  <c r="G35" i="6" s="1"/>
  <c r="W23" i="5"/>
  <c r="G29" i="6"/>
  <c r="AA54" i="5"/>
  <c r="AA56" i="5" s="1"/>
  <c r="AA31" i="5"/>
  <c r="AA33" i="5" s="1"/>
  <c r="Y21" i="5"/>
  <c r="K12" i="5" l="1"/>
  <c r="Y23" i="5"/>
  <c r="G30" i="6"/>
  <c r="AC54" i="5"/>
  <c r="AC56" i="5" s="1"/>
  <c r="AC31" i="5"/>
  <c r="AC33" i="5" s="1"/>
  <c r="AA21" i="5"/>
  <c r="K10" i="5" l="1"/>
  <c r="I17" i="6" s="1"/>
  <c r="I8" i="6"/>
  <c r="I9" i="6" s="1"/>
  <c r="I34" i="6" s="1"/>
  <c r="M8" i="5"/>
  <c r="AA23" i="5"/>
  <c r="AC21" i="5"/>
  <c r="I11" i="6" l="1"/>
  <c r="I27" i="6"/>
  <c r="M14" i="5"/>
  <c r="AC23" i="5"/>
  <c r="I15" i="6" l="1"/>
  <c r="M12" i="5"/>
  <c r="I14" i="6"/>
  <c r="I28" i="6"/>
  <c r="I29" i="6" s="1"/>
  <c r="I19" i="6" l="1"/>
  <c r="I21" i="6" s="1"/>
  <c r="I23" i="6" s="1"/>
  <c r="O8" i="5"/>
  <c r="M10" i="5"/>
  <c r="K17" i="6" s="1"/>
  <c r="K8" i="6"/>
  <c r="I30" i="6" l="1"/>
  <c r="I33" i="6"/>
  <c r="I35" i="6" s="1"/>
  <c r="AC17" i="6"/>
  <c r="O14" i="5"/>
  <c r="K9" i="6"/>
  <c r="K34" i="6" s="1"/>
  <c r="AC8" i="6"/>
  <c r="O12" i="5" l="1"/>
  <c r="AC9" i="6"/>
  <c r="AC34" i="6" s="1"/>
  <c r="K11" i="6"/>
  <c r="K27" i="6"/>
  <c r="AC27" i="6" l="1"/>
  <c r="O10" i="5"/>
  <c r="M17" i="6" s="1"/>
  <c r="M8" i="6"/>
  <c r="M9" i="6" s="1"/>
  <c r="M34" i="6" s="1"/>
  <c r="K15" i="6"/>
  <c r="AC11" i="6"/>
  <c r="K28" i="6"/>
  <c r="AC28" i="6" s="1"/>
  <c r="K14" i="6"/>
  <c r="Q8" i="5"/>
  <c r="AC15" i="6" l="1"/>
  <c r="K19" i="6"/>
  <c r="M11" i="6"/>
  <c r="M15" i="6" s="1"/>
  <c r="M27" i="6"/>
  <c r="AC14" i="6"/>
  <c r="Q14" i="5"/>
  <c r="K29" i="6"/>
  <c r="AC29" i="6" s="1"/>
  <c r="K21" i="6" l="1"/>
  <c r="AC21" i="6" s="1"/>
  <c r="AC19" i="6"/>
  <c r="M28" i="6"/>
  <c r="M29" i="6" s="1"/>
  <c r="M14" i="6"/>
  <c r="S40" i="5"/>
  <c r="Q12" i="5"/>
  <c r="M19" i="6" l="1"/>
  <c r="M21" i="6" s="1"/>
  <c r="M23" i="6" s="1"/>
  <c r="K23" i="6"/>
  <c r="K33" i="6" s="1"/>
  <c r="K35" i="6" s="1"/>
  <c r="S8" i="5"/>
  <c r="Q10" i="5"/>
  <c r="O17" i="6" s="1"/>
  <c r="O8" i="6"/>
  <c r="O9" i="6" s="1"/>
  <c r="O34" i="6" s="1"/>
  <c r="AC23" i="6"/>
  <c r="AC30" i="6" l="1"/>
  <c r="AC33" i="6"/>
  <c r="AC35" i="6" s="1"/>
  <c r="K30" i="6"/>
  <c r="M30" i="6"/>
  <c r="M33" i="6"/>
  <c r="M35" i="6" s="1"/>
  <c r="U40" i="5"/>
  <c r="S12" i="5"/>
  <c r="O27" i="6"/>
  <c r="O11" i="6"/>
  <c r="S14" i="5"/>
  <c r="O15" i="6" l="1"/>
  <c r="O14" i="6"/>
  <c r="O28" i="6"/>
  <c r="O29" i="6" s="1"/>
  <c r="S10" i="5"/>
  <c r="Q17" i="6" s="1"/>
  <c r="Q8" i="6"/>
  <c r="Q9" i="6" s="1"/>
  <c r="Q34" i="6" s="1"/>
  <c r="O19" i="6" l="1"/>
  <c r="W40" i="5"/>
  <c r="U12" i="5"/>
  <c r="Q11" i="6"/>
  <c r="Q15" i="6" s="1"/>
  <c r="Q27" i="6"/>
  <c r="O21" i="6"/>
  <c r="O23" i="6" s="1"/>
  <c r="U14" i="5"/>
  <c r="O30" i="6" l="1"/>
  <c r="O33" i="6"/>
  <c r="O35" i="6" s="1"/>
  <c r="Q14" i="6"/>
  <c r="Q19" i="6" s="1"/>
  <c r="Q28" i="6"/>
  <c r="Q29" i="6" s="1"/>
  <c r="U10" i="5"/>
  <c r="S17" i="6" s="1"/>
  <c r="S8" i="6"/>
  <c r="AE17" i="6" l="1"/>
  <c r="AE8" i="6"/>
  <c r="S9" i="6"/>
  <c r="S34" i="6" s="1"/>
  <c r="Y40" i="5"/>
  <c r="W12" i="5"/>
  <c r="Q21" i="6"/>
  <c r="Q23" i="6" s="1"/>
  <c r="W14" i="5"/>
  <c r="Q30" i="6" l="1"/>
  <c r="Q33" i="6"/>
  <c r="Q35" i="6" s="1"/>
  <c r="W10" i="5"/>
  <c r="U17" i="6" s="1"/>
  <c r="U8" i="6"/>
  <c r="U9" i="6" s="1"/>
  <c r="U34" i="6" s="1"/>
  <c r="AE9" i="6"/>
  <c r="AE34" i="6" s="1"/>
  <c r="S27" i="6"/>
  <c r="S11" i="6"/>
  <c r="U27" i="6" l="1"/>
  <c r="U11" i="6"/>
  <c r="S15" i="6"/>
  <c r="S28" i="6"/>
  <c r="AE28" i="6" s="1"/>
  <c r="AE11" i="6"/>
  <c r="S14" i="6"/>
  <c r="AE27" i="6"/>
  <c r="S29" i="6"/>
  <c r="AE29" i="6" s="1"/>
  <c r="AE15" i="6" l="1"/>
  <c r="S19" i="6"/>
  <c r="AE14" i="6"/>
  <c r="AA40" i="5"/>
  <c r="Y12" i="5"/>
  <c r="U28" i="6"/>
  <c r="U29" i="6" s="1"/>
  <c r="U14" i="6"/>
  <c r="Y14" i="5"/>
  <c r="U15" i="6"/>
  <c r="U19" i="6" s="1"/>
  <c r="Y10" i="5" l="1"/>
  <c r="W17" i="6" s="1"/>
  <c r="W8" i="6"/>
  <c r="W9" i="6" s="1"/>
  <c r="W34" i="6" s="1"/>
  <c r="AE19" i="6"/>
  <c r="S21" i="6"/>
  <c r="AE21" i="6" s="1"/>
  <c r="W27" i="6" l="1"/>
  <c r="W11" i="6"/>
  <c r="W15" i="6" s="1"/>
  <c r="S23" i="6"/>
  <c r="S33" i="6" s="1"/>
  <c r="S35" i="6" s="1"/>
  <c r="U21" i="6"/>
  <c r="U23" i="6" s="1"/>
  <c r="AA14" i="5"/>
  <c r="U30" i="6" l="1"/>
  <c r="U33" i="6"/>
  <c r="U35" i="6" s="1"/>
  <c r="S30" i="6"/>
  <c r="AE23" i="6"/>
  <c r="W28" i="6"/>
  <c r="W29" i="6" s="1"/>
  <c r="W14" i="6"/>
  <c r="AC40" i="5"/>
  <c r="AA12" i="5"/>
  <c r="AE30" i="6" l="1"/>
  <c r="AE33" i="6"/>
  <c r="AE35" i="6" s="1"/>
  <c r="W19" i="6"/>
  <c r="W21" i="6" s="1"/>
  <c r="W23" i="6" s="1"/>
  <c r="AA10" i="5"/>
  <c r="Y17" i="6" s="1"/>
  <c r="Y8" i="6"/>
  <c r="Y9" i="6" s="1"/>
  <c r="Y34" i="6" s="1"/>
  <c r="W30" i="6" l="1"/>
  <c r="W33" i="6"/>
  <c r="W35" i="6" s="1"/>
  <c r="Y11" i="6"/>
  <c r="Y27" i="6"/>
  <c r="AC12" i="5" l="1"/>
  <c r="AC14" i="5"/>
  <c r="Y15" i="6"/>
  <c r="Y14" i="6"/>
  <c r="Y28" i="6"/>
  <c r="Y29" i="6" s="1"/>
  <c r="Y19" i="6" l="1"/>
  <c r="AC10" i="5"/>
  <c r="AA17" i="6" s="1"/>
  <c r="AA8" i="6"/>
  <c r="AG17" i="6" l="1"/>
  <c r="AG8" i="6"/>
  <c r="AA9" i="6"/>
  <c r="AA34" i="6" s="1"/>
  <c r="Y21" i="6"/>
  <c r="Y23" i="6" s="1"/>
  <c r="Y30" i="6" l="1"/>
  <c r="Y33" i="6"/>
  <c r="Y35" i="6" s="1"/>
  <c r="AA27" i="6"/>
  <c r="AG9" i="6"/>
  <c r="AG34" i="6" s="1"/>
  <c r="AA11" i="6"/>
  <c r="AA15" i="6" l="1"/>
  <c r="AG11" i="6"/>
  <c r="AA28" i="6"/>
  <c r="AG28" i="6" s="1"/>
  <c r="AA14" i="6"/>
  <c r="AG27" i="6"/>
  <c r="AA29" i="6" l="1"/>
  <c r="AG29" i="6" s="1"/>
  <c r="AG15" i="6"/>
  <c r="AA19" i="6"/>
  <c r="AG14" i="6"/>
  <c r="AA21" i="6" l="1"/>
  <c r="AG21" i="6" s="1"/>
  <c r="AA23" i="6"/>
  <c r="AA33" i="6" s="1"/>
  <c r="AA35" i="6" s="1"/>
  <c r="AG19" i="6"/>
  <c r="AG23" i="6" l="1"/>
  <c r="AA30" i="6"/>
  <c r="AG30" i="6" l="1"/>
  <c r="AG33" i="6"/>
  <c r="AG35" i="6" s="1"/>
</calcChain>
</file>

<file path=xl/sharedStrings.xml><?xml version="1.0" encoding="utf-8"?>
<sst xmlns="http://schemas.openxmlformats.org/spreadsheetml/2006/main" count="101" uniqueCount="61">
  <si>
    <t>FINOV8R CONSULTING, LLC</t>
  </si>
  <si>
    <t>ASSET YIELD MODEL</t>
  </si>
  <si>
    <t>PREPARED FOR: OPTUM BANK</t>
  </si>
  <si>
    <t>DATE: JUNE 25, 2024</t>
  </si>
  <si>
    <t>CONFIDENTIAL AND PRIVILEDGED</t>
  </si>
  <si>
    <t>ASSET YIELD MODEL BASED ON VARIOUS LENDING STRATEGIES</t>
  </si>
  <si>
    <t>Cumulative Quarters</t>
  </si>
  <si>
    <t>Quarter</t>
  </si>
  <si>
    <t>Year</t>
  </si>
  <si>
    <t>Funded Balance</t>
  </si>
  <si>
    <t>Interest Income</t>
  </si>
  <si>
    <t>AUM</t>
  </si>
  <si>
    <t>Fee Income Expansion</t>
  </si>
  <si>
    <t>Lending Strategy #1</t>
  </si>
  <si>
    <t>Initiative Parameters</t>
  </si>
  <si>
    <t>New Balance</t>
  </si>
  <si>
    <t>Opportunity Size</t>
  </si>
  <si>
    <t>Total Balance</t>
  </si>
  <si>
    <t>Time Horizon (Quarters)</t>
  </si>
  <si>
    <t>Risk Rating</t>
  </si>
  <si>
    <t>Fixed or Floating</t>
  </si>
  <si>
    <t>Fixed</t>
  </si>
  <si>
    <t>Lending Strategy #2</t>
  </si>
  <si>
    <t>Lending Strategy #3</t>
  </si>
  <si>
    <t>Incremental Fee Income</t>
  </si>
  <si>
    <t>Lending Strategy #4</t>
  </si>
  <si>
    <t>EARNINGS ACCRETION MODEL BASED ON VARIOUS LENDING STRATEGIES</t>
  </si>
  <si>
    <t>Incremental Balance Sheet</t>
  </si>
  <si>
    <t>1Q2024</t>
  </si>
  <si>
    <t>2Q2024</t>
  </si>
  <si>
    <t>3Q2024</t>
  </si>
  <si>
    <t>4Q2024</t>
  </si>
  <si>
    <t>1Q2025</t>
  </si>
  <si>
    <t>2Q2025</t>
  </si>
  <si>
    <t>3Q2025</t>
  </si>
  <si>
    <t>4Q2025</t>
  </si>
  <si>
    <t>1Q2026</t>
  </si>
  <si>
    <t>2Q2026</t>
  </si>
  <si>
    <t>3Q2026</t>
  </si>
  <si>
    <t>4Q2026</t>
  </si>
  <si>
    <t>FY 2024</t>
  </si>
  <si>
    <t>FY 2025</t>
  </si>
  <si>
    <t>FY 2026</t>
  </si>
  <si>
    <t>Asset Type #1</t>
  </si>
  <si>
    <t>Asset Type #2</t>
  </si>
  <si>
    <t>Total Assets</t>
  </si>
  <si>
    <t>Revenue Generating Assets</t>
  </si>
  <si>
    <t>Incremental Income Statement</t>
  </si>
  <si>
    <t>Interest Expense</t>
  </si>
  <si>
    <t>Additional Asset Expense</t>
  </si>
  <si>
    <t>NII</t>
  </si>
  <si>
    <t>Incremental Opex</t>
  </si>
  <si>
    <t>Earnings Accretion</t>
  </si>
  <si>
    <t>Incremental Return Metrics</t>
  </si>
  <si>
    <t>Deposit Capital</t>
  </si>
  <si>
    <t>Loan Capital</t>
  </si>
  <si>
    <t>Total Capital</t>
  </si>
  <si>
    <t>ROE</t>
  </si>
  <si>
    <t>Earnings Accretion (Quarterly)</t>
  </si>
  <si>
    <t>Total Asset Generation</t>
  </si>
  <si>
    <t>ROA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</si>
</sst>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%"/>
    <numFmt numFmtId="166" formatCode="0.0000%"/>
  </numFmts>
  <fonts count="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ptos"/>
    </font>
    <font>
      <b/>
      <sz val="10"/>
      <name val="Apto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4" fontId="3" fillId="0" borderId="0" xfId="0" applyNumberFormat="1" applyFont="1"/>
    <xf numFmtId="44" fontId="3" fillId="0" borderId="0" xfId="0" applyNumberFormat="1" applyFont="1"/>
    <xf numFmtId="0" fontId="4" fillId="0" borderId="0" xfId="0" applyFont="1"/>
    <xf numFmtId="164" fontId="3" fillId="0" borderId="0" xfId="1" applyNumberFormat="1" applyFont="1"/>
    <xf numFmtId="44" fontId="3" fillId="0" borderId="2" xfId="0" applyNumberFormat="1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0" fontId="3" fillId="0" borderId="0" xfId="0" applyNumberFormat="1" applyFont="1" applyAlignment="1">
      <alignment horizontal="center"/>
    </xf>
    <xf numFmtId="164" fontId="4" fillId="0" borderId="0" xfId="0" applyNumberFormat="1" applyFont="1"/>
    <xf numFmtId="10" fontId="4" fillId="0" borderId="0" xfId="0" applyNumberFormat="1" applyFont="1" applyAlignment="1">
      <alignment horizontal="center"/>
    </xf>
    <xf numFmtId="164" fontId="3" fillId="0" borderId="3" xfId="0" applyNumberFormat="1" applyFont="1" applyBorder="1"/>
    <xf numFmtId="164" fontId="4" fillId="0" borderId="4" xfId="0" applyNumberFormat="1" applyFont="1" applyBorder="1"/>
    <xf numFmtId="164" fontId="3" fillId="0" borderId="0" xfId="1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0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6" fontId="4" fillId="0" borderId="0" xfId="2" applyNumberFormat="1" applyFont="1" applyAlignment="1">
      <alignment horizontal="right"/>
    </xf>
    <xf numFmtId="10" fontId="4" fillId="0" borderId="0" xfId="2" applyNumberFormat="1" applyFont="1" applyAlignment="1">
      <alignment horizontal="right"/>
    </xf>
    <xf numFmtId="10" fontId="4" fillId="0" borderId="0" xfId="2" applyNumberFormat="1" applyFont="1" applyFill="1" applyAlignment="1">
      <alignment horizontal="right"/>
    </xf>
    <xf numFmtId="1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132E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4</xdr:row>
      <xdr:rowOff>139700</xdr:rowOff>
    </xdr:from>
    <xdr:to>
      <xdr:col>9</xdr:col>
      <xdr:colOff>626166</xdr:colOff>
      <xdr:row>11</xdr:row>
      <xdr:rowOff>139699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92F85A-4DCF-311E-87CF-5848D725C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699" y="952500"/>
          <a:ext cx="7788967" cy="1422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6BC72-DF48-5A4F-86D4-E0969A565C46}">
  <dimension ref="C13:H21"/>
  <sheetViews>
    <sheetView workbookViewId="0">
      <selection activeCell="D61" sqref="D61"/>
    </sheetView>
  </sheetViews>
  <sheetFormatPr defaultColWidth="11" defaultRowHeight="15.95"/>
  <sheetData>
    <row r="13" spans="3:8">
      <c r="C13" s="26" t="s">
        <v>0</v>
      </c>
      <c r="D13" s="26"/>
      <c r="E13" s="26"/>
      <c r="F13" s="26"/>
      <c r="G13" s="26"/>
      <c r="H13" s="26"/>
    </row>
    <row r="14" spans="3:8">
      <c r="C14" s="27" t="s">
        <v>1</v>
      </c>
      <c r="D14" s="27"/>
      <c r="E14" s="27"/>
      <c r="F14" s="27"/>
      <c r="G14" s="27"/>
      <c r="H14" s="27"/>
    </row>
    <row r="16" spans="3:8">
      <c r="C16" s="26" t="s">
        <v>2</v>
      </c>
      <c r="D16" s="26"/>
      <c r="E16" s="26"/>
      <c r="F16" s="26"/>
      <c r="G16" s="26"/>
      <c r="H16" s="26"/>
    </row>
    <row r="17" spans="3:8">
      <c r="C17" s="27" t="s">
        <v>3</v>
      </c>
      <c r="D17" s="27"/>
      <c r="E17" s="27"/>
      <c r="F17" s="27"/>
      <c r="G17" s="27"/>
      <c r="H17" s="27"/>
    </row>
    <row r="21" spans="3:8">
      <c r="C21" s="27" t="s">
        <v>4</v>
      </c>
      <c r="D21" s="27"/>
      <c r="E21" s="27"/>
      <c r="F21" s="27"/>
      <c r="G21" s="27"/>
      <c r="H21" s="27"/>
    </row>
  </sheetData>
  <mergeCells count="5">
    <mergeCell ref="C13:H13"/>
    <mergeCell ref="C14:H14"/>
    <mergeCell ref="C16:H16"/>
    <mergeCell ref="C21:H21"/>
    <mergeCell ref="C17:H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43A8E-9C23-8E44-A380-9F9B9658CCFC}">
  <dimension ref="B1:AC58"/>
  <sheetViews>
    <sheetView topLeftCell="A8" zoomScale="110" zoomScaleNormal="110" workbookViewId="0">
      <selection activeCell="K38" sqref="K38"/>
    </sheetView>
  </sheetViews>
  <sheetFormatPr defaultColWidth="10.875" defaultRowHeight="14.1"/>
  <cols>
    <col min="1" max="1" width="10.875" style="1"/>
    <col min="2" max="2" width="23.125" style="1" customWidth="1"/>
    <col min="3" max="3" width="18.875" style="5" bestFit="1" customWidth="1"/>
    <col min="4" max="4" width="10.875" style="1"/>
    <col min="5" max="5" width="22.375" style="1" bestFit="1" customWidth="1"/>
    <col min="6" max="6" width="1.625" style="1" customWidth="1"/>
    <col min="7" max="7" width="15.625" style="1" bestFit="1" customWidth="1"/>
    <col min="8" max="8" width="1.625" style="1" customWidth="1"/>
    <col min="9" max="9" width="15.125" style="1" bestFit="1" customWidth="1"/>
    <col min="10" max="10" width="1.625" style="1" customWidth="1"/>
    <col min="11" max="11" width="15.125" style="1" bestFit="1" customWidth="1"/>
    <col min="12" max="12" width="1.625" style="1" customWidth="1"/>
    <col min="13" max="13" width="15.125" style="1" bestFit="1" customWidth="1"/>
    <col min="14" max="14" width="1.625" style="1" customWidth="1"/>
    <col min="15" max="15" width="15.125" style="1" bestFit="1" customWidth="1"/>
    <col min="16" max="16" width="1.625" style="1" customWidth="1"/>
    <col min="17" max="17" width="15.125" style="1" bestFit="1" customWidth="1"/>
    <col min="18" max="18" width="1.625" style="1" customWidth="1"/>
    <col min="19" max="19" width="15.125" style="1" bestFit="1" customWidth="1"/>
    <col min="20" max="20" width="1.625" style="1" customWidth="1"/>
    <col min="21" max="21" width="15.125" style="1" bestFit="1" customWidth="1"/>
    <col min="22" max="22" width="1.625" style="1" customWidth="1"/>
    <col min="23" max="23" width="15.125" style="1" bestFit="1" customWidth="1"/>
    <col min="24" max="24" width="1.625" style="1" customWidth="1"/>
    <col min="25" max="25" width="15.125" style="1" bestFit="1" customWidth="1"/>
    <col min="26" max="26" width="1.625" style="1" customWidth="1"/>
    <col min="27" max="27" width="15.125" style="1" bestFit="1" customWidth="1"/>
    <col min="28" max="28" width="1.625" style="1" customWidth="1"/>
    <col min="29" max="29" width="15.125" style="1" bestFit="1" customWidth="1"/>
    <col min="30" max="16384" width="10.875" style="1"/>
  </cols>
  <sheetData>
    <row r="1" spans="5:29">
      <c r="E1" s="28" t="s">
        <v>5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5:29" ht="15" thickBot="1">
      <c r="E2" s="29" t="s">
        <v>0</v>
      </c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</row>
    <row r="4" spans="5:29">
      <c r="E4" s="1" t="s">
        <v>6</v>
      </c>
      <c r="G4" s="4">
        <v>1</v>
      </c>
      <c r="H4" s="4"/>
      <c r="I4" s="4">
        <f>G4+1</f>
        <v>2</v>
      </c>
      <c r="J4" s="4"/>
      <c r="K4" s="4">
        <f>I4+1</f>
        <v>3</v>
      </c>
      <c r="L4" s="4"/>
      <c r="M4" s="4">
        <f>K4+1</f>
        <v>4</v>
      </c>
      <c r="N4" s="4"/>
      <c r="O4" s="4">
        <f>M4+1</f>
        <v>5</v>
      </c>
      <c r="P4" s="4"/>
      <c r="Q4" s="4">
        <f>O4+1</f>
        <v>6</v>
      </c>
      <c r="R4" s="4"/>
      <c r="S4" s="4">
        <f>Q4+1</f>
        <v>7</v>
      </c>
      <c r="T4" s="4"/>
      <c r="U4" s="4">
        <f>S4+1</f>
        <v>8</v>
      </c>
      <c r="V4" s="4"/>
      <c r="W4" s="4">
        <f>U4+1</f>
        <v>9</v>
      </c>
      <c r="X4" s="4"/>
      <c r="Y4" s="4">
        <f>W4+1</f>
        <v>10</v>
      </c>
      <c r="Z4" s="4"/>
      <c r="AA4" s="4">
        <f>Y4+1</f>
        <v>11</v>
      </c>
      <c r="AB4" s="4"/>
      <c r="AC4" s="4">
        <f t="shared" ref="AC4" si="0">AA4+1</f>
        <v>12</v>
      </c>
    </row>
    <row r="5" spans="5:29">
      <c r="E5" s="1" t="s">
        <v>7</v>
      </c>
      <c r="G5" s="4">
        <v>1</v>
      </c>
      <c r="H5" s="4"/>
      <c r="I5" s="4">
        <v>2</v>
      </c>
      <c r="J5" s="4"/>
      <c r="K5" s="4">
        <v>3</v>
      </c>
      <c r="L5" s="4"/>
      <c r="M5" s="4">
        <v>4</v>
      </c>
      <c r="N5" s="4"/>
      <c r="O5" s="4">
        <v>1</v>
      </c>
      <c r="P5" s="4"/>
      <c r="Q5" s="4">
        <v>2</v>
      </c>
      <c r="R5" s="4"/>
      <c r="S5" s="4">
        <v>3</v>
      </c>
      <c r="T5" s="4"/>
      <c r="U5" s="4">
        <v>4</v>
      </c>
      <c r="V5" s="4"/>
      <c r="W5" s="4">
        <v>1</v>
      </c>
      <c r="X5" s="4"/>
      <c r="Y5" s="4">
        <v>2</v>
      </c>
      <c r="Z5" s="4"/>
      <c r="AA5" s="4">
        <v>3</v>
      </c>
      <c r="AB5" s="4"/>
      <c r="AC5" s="4">
        <v>4</v>
      </c>
    </row>
    <row r="6" spans="5:29" ht="15" thickBot="1">
      <c r="E6" s="8" t="s">
        <v>8</v>
      </c>
      <c r="F6" s="8"/>
      <c r="G6" s="3">
        <v>2024</v>
      </c>
      <c r="H6" s="2"/>
      <c r="I6" s="3">
        <v>2024</v>
      </c>
      <c r="J6" s="2"/>
      <c r="K6" s="3">
        <v>2024</v>
      </c>
      <c r="L6" s="2"/>
      <c r="M6" s="3">
        <v>2024</v>
      </c>
      <c r="N6" s="2"/>
      <c r="O6" s="3">
        <v>2025</v>
      </c>
      <c r="P6" s="2"/>
      <c r="Q6" s="3">
        <v>2025</v>
      </c>
      <c r="R6" s="2"/>
      <c r="S6" s="3">
        <v>2025</v>
      </c>
      <c r="T6" s="2"/>
      <c r="U6" s="3">
        <v>2025</v>
      </c>
      <c r="V6" s="2"/>
      <c r="W6" s="3">
        <v>2026</v>
      </c>
      <c r="X6" s="2"/>
      <c r="Y6" s="3">
        <v>2026</v>
      </c>
      <c r="Z6" s="2"/>
      <c r="AA6" s="3">
        <v>2026</v>
      </c>
      <c r="AB6" s="2"/>
      <c r="AC6" s="3">
        <v>2026</v>
      </c>
    </row>
    <row r="8" spans="5:29">
      <c r="E8" s="1" t="s">
        <v>9</v>
      </c>
      <c r="G8" s="6">
        <f>+G21+G31+G41+G54</f>
        <v>17500000</v>
      </c>
      <c r="H8" s="6"/>
      <c r="I8" s="6">
        <f>+I21+I31+I41+I54</f>
        <v>35000000</v>
      </c>
      <c r="J8" s="6"/>
      <c r="K8" s="6">
        <f>+K21+K31+K41+K54</f>
        <v>52500000</v>
      </c>
      <c r="L8" s="6"/>
      <c r="M8" s="6">
        <f>+M21+M31+M41+M54</f>
        <v>70000000</v>
      </c>
      <c r="N8" s="6"/>
      <c r="O8" s="6">
        <f>+O21+O31+O41+O54</f>
        <v>87500000</v>
      </c>
      <c r="P8" s="6"/>
      <c r="Q8" s="6">
        <f>+Q21+Q31+Q41+Q54</f>
        <v>105000000</v>
      </c>
      <c r="R8" s="6"/>
      <c r="S8" s="6">
        <f>+S21+S31+S41+S54</f>
        <v>105000000</v>
      </c>
      <c r="T8" s="6"/>
      <c r="U8" s="6">
        <f>+U21+U31+U41+U54</f>
        <v>105000000</v>
      </c>
      <c r="V8" s="6"/>
      <c r="W8" s="6">
        <f>+W21+W31+W41+W54</f>
        <v>105000000</v>
      </c>
      <c r="X8" s="6"/>
      <c r="Y8" s="6">
        <f>+Y21+Y31+Y41+Y54</f>
        <v>105000000</v>
      </c>
      <c r="Z8" s="6"/>
      <c r="AA8" s="6">
        <f>+AA21+AA31+AA41+AA54</f>
        <v>105000000</v>
      </c>
      <c r="AB8" s="6"/>
      <c r="AC8" s="6">
        <f>+AC21+AC31+AC41+AC54</f>
        <v>105000000</v>
      </c>
    </row>
    <row r="9" spans="5:29"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5:29">
      <c r="E10" s="1" t="s">
        <v>10</v>
      </c>
      <c r="G10" s="6">
        <f>+G23+G33+G46+G56</f>
        <v>356250</v>
      </c>
      <c r="H10" s="6"/>
      <c r="I10" s="6">
        <f>+I23+I33+I46+I56</f>
        <v>712500</v>
      </c>
      <c r="J10" s="6"/>
      <c r="K10" s="6">
        <f>+K23+K33+K46+K56</f>
        <v>1068750</v>
      </c>
      <c r="L10" s="6"/>
      <c r="M10" s="6">
        <f>+M23+M33+M46+M56</f>
        <v>1425000</v>
      </c>
      <c r="N10" s="6"/>
      <c r="O10" s="6">
        <f>+O23+O33+O46+O56</f>
        <v>1781249.9999999998</v>
      </c>
      <c r="P10" s="6"/>
      <c r="Q10" s="6">
        <f>+Q23+Q33+Q46+Q56</f>
        <v>2137500</v>
      </c>
      <c r="R10" s="6"/>
      <c r="S10" s="6">
        <f>+S23+S33+S46+S56</f>
        <v>2137500</v>
      </c>
      <c r="T10" s="6"/>
      <c r="U10" s="6">
        <f>+U23+U33+U46+U56</f>
        <v>2137500</v>
      </c>
      <c r="V10" s="6"/>
      <c r="W10" s="6">
        <f>+W23+W33+W46+W56</f>
        <v>2137500</v>
      </c>
      <c r="X10" s="6"/>
      <c r="Y10" s="6">
        <f>+Y23+Y33+Y46+Y56</f>
        <v>2137500</v>
      </c>
      <c r="Z10" s="6"/>
      <c r="AA10" s="6">
        <f>+AA23+AA33+AA46+AA56</f>
        <v>2137500</v>
      </c>
      <c r="AB10" s="6"/>
      <c r="AC10" s="6">
        <f>+AC23+AC33+AC46+AC56</f>
        <v>2137500</v>
      </c>
    </row>
    <row r="12" spans="5:29">
      <c r="E12" s="1" t="s">
        <v>11</v>
      </c>
      <c r="G12" s="6">
        <f>G43</f>
        <v>0</v>
      </c>
      <c r="H12" s="6"/>
      <c r="I12" s="6">
        <f>I43</f>
        <v>0</v>
      </c>
      <c r="J12" s="6"/>
      <c r="K12" s="6">
        <f>K43</f>
        <v>0</v>
      </c>
      <c r="L12" s="6"/>
      <c r="M12" s="6">
        <f>M43</f>
        <v>0</v>
      </c>
      <c r="N12" s="6"/>
      <c r="O12" s="6">
        <f>O43</f>
        <v>0</v>
      </c>
      <c r="P12" s="6"/>
      <c r="Q12" s="6">
        <f>Q43</f>
        <v>0</v>
      </c>
      <c r="R12" s="6"/>
      <c r="S12" s="6">
        <f>S43</f>
        <v>0</v>
      </c>
      <c r="T12" s="6"/>
      <c r="U12" s="6">
        <f>U43</f>
        <v>0</v>
      </c>
      <c r="V12" s="6"/>
      <c r="W12" s="6">
        <f>W43</f>
        <v>0</v>
      </c>
      <c r="X12" s="6"/>
      <c r="Y12" s="6">
        <f>Y43</f>
        <v>0</v>
      </c>
      <c r="Z12" s="6"/>
      <c r="AA12" s="6">
        <f>AA43</f>
        <v>0</v>
      </c>
      <c r="AB12" s="6"/>
      <c r="AC12" s="6">
        <f>AC43</f>
        <v>0</v>
      </c>
    </row>
    <row r="14" spans="5:29">
      <c r="E14" s="1" t="s">
        <v>12</v>
      </c>
      <c r="G14" s="7">
        <f>G44</f>
        <v>0</v>
      </c>
      <c r="H14" s="7"/>
      <c r="I14" s="7">
        <f>I44</f>
        <v>0</v>
      </c>
      <c r="J14" s="7"/>
      <c r="K14" s="7">
        <f>K44</f>
        <v>0</v>
      </c>
      <c r="L14" s="7"/>
      <c r="M14" s="7">
        <f>M44</f>
        <v>0</v>
      </c>
      <c r="N14" s="7"/>
      <c r="O14" s="7">
        <f>O44</f>
        <v>0</v>
      </c>
      <c r="P14" s="7"/>
      <c r="Q14" s="7">
        <f>Q44</f>
        <v>0</v>
      </c>
      <c r="R14" s="7"/>
      <c r="S14" s="7">
        <f>S44</f>
        <v>0</v>
      </c>
      <c r="T14" s="7"/>
      <c r="U14" s="7">
        <f>U44</f>
        <v>0</v>
      </c>
      <c r="V14" s="7"/>
      <c r="W14" s="7">
        <f>W44</f>
        <v>0</v>
      </c>
      <c r="X14" s="7"/>
      <c r="Y14" s="7">
        <f>Y44</f>
        <v>0</v>
      </c>
      <c r="Z14" s="7"/>
      <c r="AA14" s="7">
        <f>AA44</f>
        <v>0</v>
      </c>
      <c r="AB14" s="7"/>
      <c r="AC14" s="7">
        <f>AC44</f>
        <v>0</v>
      </c>
    </row>
    <row r="16" spans="5:29">
      <c r="E16" s="1" t="s">
        <v>6</v>
      </c>
      <c r="G16" s="4">
        <v>1</v>
      </c>
      <c r="H16" s="4"/>
      <c r="I16" s="4">
        <f>G16+1</f>
        <v>2</v>
      </c>
      <c r="J16" s="4"/>
      <c r="K16" s="4">
        <f>I16+1</f>
        <v>3</v>
      </c>
      <c r="L16" s="4"/>
      <c r="M16" s="4">
        <f>K16+1</f>
        <v>4</v>
      </c>
      <c r="N16" s="4"/>
      <c r="O16" s="4">
        <f>M16+1</f>
        <v>5</v>
      </c>
      <c r="P16" s="4"/>
      <c r="Q16" s="4">
        <f>O16+1</f>
        <v>6</v>
      </c>
      <c r="R16" s="4"/>
      <c r="S16" s="4">
        <f>Q16+1</f>
        <v>7</v>
      </c>
      <c r="T16" s="4"/>
      <c r="U16" s="4">
        <f>S16+1</f>
        <v>8</v>
      </c>
      <c r="V16" s="4"/>
      <c r="W16" s="4">
        <f>U16+1</f>
        <v>9</v>
      </c>
      <c r="X16" s="4"/>
      <c r="Y16" s="4">
        <f>W16+1</f>
        <v>10</v>
      </c>
      <c r="Z16" s="4"/>
      <c r="AA16" s="4">
        <f>Y16+1</f>
        <v>11</v>
      </c>
      <c r="AB16" s="4"/>
      <c r="AC16" s="4">
        <f t="shared" ref="AC16" si="1">AA16+1</f>
        <v>12</v>
      </c>
    </row>
    <row r="17" spans="2:29">
      <c r="E17" s="1" t="s">
        <v>7</v>
      </c>
      <c r="G17" s="4">
        <v>1</v>
      </c>
      <c r="H17" s="4"/>
      <c r="I17" s="4">
        <v>2</v>
      </c>
      <c r="J17" s="4"/>
      <c r="K17" s="4">
        <v>3</v>
      </c>
      <c r="L17" s="4"/>
      <c r="M17" s="4">
        <v>4</v>
      </c>
      <c r="N17" s="4"/>
      <c r="O17" s="4">
        <v>1</v>
      </c>
      <c r="P17" s="4"/>
      <c r="Q17" s="4">
        <v>2</v>
      </c>
      <c r="R17" s="4"/>
      <c r="S17" s="4">
        <v>3</v>
      </c>
      <c r="T17" s="4"/>
      <c r="U17" s="4">
        <v>4</v>
      </c>
      <c r="V17" s="4"/>
      <c r="W17" s="4">
        <v>1</v>
      </c>
      <c r="X17" s="4"/>
      <c r="Y17" s="4">
        <v>2</v>
      </c>
      <c r="Z17" s="4"/>
      <c r="AA17" s="4">
        <v>3</v>
      </c>
      <c r="AB17" s="4"/>
      <c r="AC17" s="4">
        <v>4</v>
      </c>
    </row>
    <row r="18" spans="2:29" ht="15" thickBot="1">
      <c r="E18" s="8" t="s">
        <v>8</v>
      </c>
      <c r="F18" s="8"/>
      <c r="G18" s="3">
        <v>2024</v>
      </c>
      <c r="H18" s="2"/>
      <c r="I18" s="3">
        <v>2024</v>
      </c>
      <c r="J18" s="2"/>
      <c r="K18" s="3">
        <v>2024</v>
      </c>
      <c r="L18" s="2"/>
      <c r="M18" s="3">
        <v>2024</v>
      </c>
      <c r="N18" s="2"/>
      <c r="O18" s="3">
        <v>2025</v>
      </c>
      <c r="P18" s="2"/>
      <c r="Q18" s="3">
        <v>2025</v>
      </c>
      <c r="R18" s="2"/>
      <c r="S18" s="3">
        <v>2025</v>
      </c>
      <c r="T18" s="2"/>
      <c r="U18" s="3">
        <v>2025</v>
      </c>
      <c r="V18" s="2"/>
      <c r="W18" s="3">
        <v>2026</v>
      </c>
      <c r="X18" s="2"/>
      <c r="Y18" s="3">
        <v>2026</v>
      </c>
      <c r="Z18" s="2"/>
      <c r="AA18" s="3">
        <v>2026</v>
      </c>
      <c r="AB18" s="2"/>
      <c r="AC18" s="3">
        <v>2026</v>
      </c>
    </row>
    <row r="20" spans="2:29">
      <c r="B20" s="8" t="s">
        <v>13</v>
      </c>
      <c r="C20" s="2" t="s">
        <v>14</v>
      </c>
      <c r="E20" s="1" t="s">
        <v>15</v>
      </c>
      <c r="G20" s="6">
        <f>$C$21/$C$22</f>
        <v>5833333.333333333</v>
      </c>
      <c r="H20" s="6"/>
      <c r="I20" s="6">
        <f>$C$21/$C$22</f>
        <v>5833333.333333333</v>
      </c>
      <c r="J20" s="6"/>
      <c r="K20" s="6">
        <f>$C$21/$C$22</f>
        <v>5833333.333333333</v>
      </c>
      <c r="L20" s="6"/>
      <c r="M20" s="6">
        <f>$C$21/$C$22</f>
        <v>5833333.333333333</v>
      </c>
      <c r="N20" s="6"/>
      <c r="O20" s="6">
        <f>$C$21/$C$22</f>
        <v>5833333.333333333</v>
      </c>
      <c r="P20" s="6"/>
      <c r="Q20" s="6">
        <f>$C$21/$C$22</f>
        <v>5833333.333333333</v>
      </c>
      <c r="R20" s="6"/>
      <c r="S20" s="6">
        <v>0</v>
      </c>
      <c r="T20" s="6"/>
      <c r="U20" s="6">
        <v>0</v>
      </c>
      <c r="V20" s="6"/>
      <c r="W20" s="6">
        <v>0</v>
      </c>
      <c r="X20" s="6"/>
      <c r="Y20" s="6">
        <v>0</v>
      </c>
      <c r="Z20" s="6"/>
      <c r="AA20" s="6">
        <v>0</v>
      </c>
      <c r="AB20" s="6"/>
      <c r="AC20" s="6">
        <v>0</v>
      </c>
    </row>
    <row r="21" spans="2:29">
      <c r="B21" s="1" t="s">
        <v>16</v>
      </c>
      <c r="C21" s="18">
        <v>35000000</v>
      </c>
      <c r="E21" s="1" t="s">
        <v>17</v>
      </c>
      <c r="G21" s="6">
        <f>G20</f>
        <v>5833333.333333333</v>
      </c>
      <c r="H21" s="6"/>
      <c r="I21" s="6">
        <f>G21+I20</f>
        <v>11666666.666666666</v>
      </c>
      <c r="J21" s="6"/>
      <c r="K21" s="6">
        <f>I21+K20</f>
        <v>17500000</v>
      </c>
      <c r="L21" s="6"/>
      <c r="M21" s="6">
        <f>K21+M20</f>
        <v>23333333.333333332</v>
      </c>
      <c r="N21" s="6"/>
      <c r="O21" s="6">
        <f>M21+O20</f>
        <v>29166666.666666664</v>
      </c>
      <c r="P21" s="6"/>
      <c r="Q21" s="6">
        <f>O21+Q20</f>
        <v>35000000</v>
      </c>
      <c r="R21" s="6"/>
      <c r="S21" s="6">
        <f>Q21+S20</f>
        <v>35000000</v>
      </c>
      <c r="T21" s="6"/>
      <c r="U21" s="6">
        <f>S21+U20</f>
        <v>35000000</v>
      </c>
      <c r="V21" s="6"/>
      <c r="W21" s="6">
        <f>U21+W20</f>
        <v>35000000</v>
      </c>
      <c r="X21" s="6"/>
      <c r="Y21" s="6">
        <f>W21+Y20</f>
        <v>35000000</v>
      </c>
      <c r="Z21" s="6"/>
      <c r="AA21" s="6">
        <f>Y21+AA20</f>
        <v>35000000</v>
      </c>
      <c r="AB21" s="6"/>
      <c r="AC21" s="6">
        <f t="shared" ref="AC21" si="2">AA21+AC20</f>
        <v>35000000</v>
      </c>
    </row>
    <row r="22" spans="2:29">
      <c r="B22" s="1" t="s">
        <v>18</v>
      </c>
      <c r="C22" s="5">
        <v>6</v>
      </c>
    </row>
    <row r="23" spans="2:29" ht="15" thickBot="1">
      <c r="B23" s="1" t="s">
        <v>10</v>
      </c>
      <c r="C23" s="19">
        <v>7.4999999999999997E-2</v>
      </c>
      <c r="E23" s="1" t="s">
        <v>10</v>
      </c>
      <c r="G23" s="10">
        <f>G21*($C$23/4)</f>
        <v>109374.99999999999</v>
      </c>
      <c r="H23" s="7"/>
      <c r="I23" s="10">
        <f>I21*($C$23/4)</f>
        <v>218749.99999999997</v>
      </c>
      <c r="J23" s="7"/>
      <c r="K23" s="10">
        <f>K21*($C$23/4)</f>
        <v>328125</v>
      </c>
      <c r="L23" s="7"/>
      <c r="M23" s="10">
        <f>M21*($C$23/4)</f>
        <v>437499.99999999994</v>
      </c>
      <c r="N23" s="7"/>
      <c r="O23" s="10">
        <f>O21*($C$23/4)</f>
        <v>546874.99999999988</v>
      </c>
      <c r="P23" s="7"/>
      <c r="Q23" s="10">
        <f>Q21*($C$23/4)</f>
        <v>656250</v>
      </c>
      <c r="R23" s="7"/>
      <c r="S23" s="10">
        <f>S21*($C$23/4)</f>
        <v>656250</v>
      </c>
      <c r="T23" s="7"/>
      <c r="U23" s="10">
        <f>U21*($C$23/4)</f>
        <v>656250</v>
      </c>
      <c r="V23" s="7"/>
      <c r="W23" s="10">
        <f>W21*($C$23/4)</f>
        <v>656250</v>
      </c>
      <c r="X23" s="7"/>
      <c r="Y23" s="10">
        <f>Y21*($C$23/4)</f>
        <v>656250</v>
      </c>
      <c r="Z23" s="7"/>
      <c r="AA23" s="10">
        <f>AA21*($C$23/4)</f>
        <v>656250</v>
      </c>
      <c r="AB23" s="7"/>
      <c r="AC23" s="10">
        <f>AC21*($C$23/4)</f>
        <v>656250</v>
      </c>
    </row>
    <row r="24" spans="2:29" ht="15" thickTop="1">
      <c r="B24" s="1" t="s">
        <v>19</v>
      </c>
      <c r="C24" s="25">
        <v>4</v>
      </c>
    </row>
    <row r="25" spans="2:29">
      <c r="B25" s="1" t="s">
        <v>20</v>
      </c>
      <c r="C25" s="19" t="s">
        <v>21</v>
      </c>
    </row>
    <row r="30" spans="2:29">
      <c r="B30" s="8" t="s">
        <v>22</v>
      </c>
      <c r="C30" s="2" t="s">
        <v>14</v>
      </c>
      <c r="E30" s="1" t="s">
        <v>15</v>
      </c>
      <c r="G30" s="6">
        <f>$C$31/$C$32</f>
        <v>4166666.6666666665</v>
      </c>
      <c r="H30" s="6"/>
      <c r="I30" s="6">
        <f>$C$31/$C$32</f>
        <v>4166666.6666666665</v>
      </c>
      <c r="J30" s="6"/>
      <c r="K30" s="6">
        <f>$C$31/$C$32</f>
        <v>4166666.6666666665</v>
      </c>
      <c r="L30" s="6"/>
      <c r="M30" s="6">
        <f>$C$31/$C$32</f>
        <v>4166666.6666666665</v>
      </c>
      <c r="N30" s="6"/>
      <c r="O30" s="6">
        <f>$C$31/$C$32</f>
        <v>4166666.6666666665</v>
      </c>
      <c r="P30" s="6"/>
      <c r="Q30" s="6">
        <f>$C$31/$C$32</f>
        <v>4166666.6666666665</v>
      </c>
      <c r="R30" s="6"/>
      <c r="S30" s="6">
        <v>0</v>
      </c>
      <c r="T30" s="6"/>
      <c r="U30" s="6">
        <v>0</v>
      </c>
      <c r="V30" s="6"/>
      <c r="W30" s="6">
        <v>0</v>
      </c>
      <c r="X30" s="6"/>
      <c r="Y30" s="6">
        <v>0</v>
      </c>
      <c r="Z30" s="6"/>
      <c r="AA30" s="6">
        <v>0</v>
      </c>
      <c r="AB30" s="6"/>
      <c r="AC30" s="6">
        <v>0</v>
      </c>
    </row>
    <row r="31" spans="2:29">
      <c r="B31" s="1" t="s">
        <v>16</v>
      </c>
      <c r="C31" s="18">
        <v>25000000</v>
      </c>
      <c r="E31" s="1" t="s">
        <v>17</v>
      </c>
      <c r="G31" s="6">
        <f>G30</f>
        <v>4166666.6666666665</v>
      </c>
      <c r="H31" s="6"/>
      <c r="I31" s="6">
        <f>G31+I30</f>
        <v>8333333.333333333</v>
      </c>
      <c r="J31" s="6"/>
      <c r="K31" s="6">
        <f t="shared" ref="K31" si="3">I31+K30</f>
        <v>12500000</v>
      </c>
      <c r="L31" s="6"/>
      <c r="M31" s="6">
        <f t="shared" ref="M31" si="4">K31+M30</f>
        <v>16666666.666666666</v>
      </c>
      <c r="N31" s="6"/>
      <c r="O31" s="6">
        <f t="shared" ref="O31" si="5">M31+O30</f>
        <v>20833333.333333332</v>
      </c>
      <c r="P31" s="6"/>
      <c r="Q31" s="6">
        <f t="shared" ref="Q31" si="6">O31+Q30</f>
        <v>25000000</v>
      </c>
      <c r="R31" s="6"/>
      <c r="S31" s="6">
        <f t="shared" ref="S31" si="7">Q31+S30</f>
        <v>25000000</v>
      </c>
      <c r="T31" s="6"/>
      <c r="U31" s="6">
        <f t="shared" ref="U31" si="8">S31+U30</f>
        <v>25000000</v>
      </c>
      <c r="V31" s="6"/>
      <c r="W31" s="6">
        <f t="shared" ref="W31" si="9">U31+W30</f>
        <v>25000000</v>
      </c>
      <c r="X31" s="6"/>
      <c r="Y31" s="6">
        <f t="shared" ref="Y31" si="10">W31+Y30</f>
        <v>25000000</v>
      </c>
      <c r="Z31" s="6"/>
      <c r="AA31" s="6">
        <f t="shared" ref="AA31" si="11">Y31+AA30</f>
        <v>25000000</v>
      </c>
      <c r="AB31" s="6"/>
      <c r="AC31" s="6">
        <f t="shared" ref="AC31" si="12">AA31+AC30</f>
        <v>25000000</v>
      </c>
    </row>
    <row r="32" spans="2:29">
      <c r="B32" s="1" t="s">
        <v>18</v>
      </c>
      <c r="C32" s="5">
        <v>6</v>
      </c>
    </row>
    <row r="33" spans="2:29" ht="15" thickBot="1">
      <c r="B33" s="1" t="s">
        <v>10</v>
      </c>
      <c r="C33" s="20">
        <v>0.08</v>
      </c>
      <c r="E33" s="1" t="s">
        <v>10</v>
      </c>
      <c r="G33" s="10">
        <f>G31*($C$33/4)</f>
        <v>83333.333333333328</v>
      </c>
      <c r="H33" s="7"/>
      <c r="I33" s="10">
        <f>I31*($C$33/4)</f>
        <v>166666.66666666666</v>
      </c>
      <c r="J33" s="7"/>
      <c r="K33" s="10">
        <f>K31*($C$33/4)</f>
        <v>250000</v>
      </c>
      <c r="L33" s="7"/>
      <c r="M33" s="10">
        <f>M31*($C$33/4)</f>
        <v>333333.33333333331</v>
      </c>
      <c r="N33" s="7"/>
      <c r="O33" s="10">
        <f>O31*($C$33/4)</f>
        <v>416666.66666666663</v>
      </c>
      <c r="P33" s="7"/>
      <c r="Q33" s="10">
        <f>Q31*($C$33/4)</f>
        <v>500000</v>
      </c>
      <c r="R33" s="7"/>
      <c r="S33" s="10">
        <f>S31*($C$33/4)</f>
        <v>500000</v>
      </c>
      <c r="T33" s="7"/>
      <c r="U33" s="10">
        <f>U31*($C$33/4)</f>
        <v>500000</v>
      </c>
      <c r="V33" s="7"/>
      <c r="W33" s="10">
        <f>W31*($C$33/4)</f>
        <v>500000</v>
      </c>
      <c r="X33" s="7"/>
      <c r="Y33" s="10">
        <f>Y31*($C$33/4)</f>
        <v>500000</v>
      </c>
      <c r="Z33" s="7"/>
      <c r="AA33" s="10">
        <f>AA31*($C$33/4)</f>
        <v>500000</v>
      </c>
      <c r="AB33" s="7"/>
      <c r="AC33" s="10">
        <f>AC31*($C$33/4)</f>
        <v>500000</v>
      </c>
    </row>
    <row r="34" spans="2:29" ht="15" thickTop="1">
      <c r="B34" s="1" t="s">
        <v>19</v>
      </c>
      <c r="C34" s="25">
        <v>4</v>
      </c>
    </row>
    <row r="35" spans="2:29">
      <c r="B35" s="1" t="s">
        <v>20</v>
      </c>
      <c r="C35" s="19" t="s">
        <v>21</v>
      </c>
    </row>
    <row r="40" spans="2:29">
      <c r="B40" s="8" t="s">
        <v>23</v>
      </c>
      <c r="C40" s="2" t="s">
        <v>14</v>
      </c>
      <c r="E40" s="1" t="s">
        <v>15</v>
      </c>
      <c r="G40" s="6">
        <f>$C$41/$C$42</f>
        <v>4166666.6666666665</v>
      </c>
      <c r="H40" s="9"/>
      <c r="I40" s="6">
        <f>$C$41/$C$42</f>
        <v>4166666.6666666665</v>
      </c>
      <c r="J40" s="6"/>
      <c r="K40" s="6">
        <f>$C$41/$C$42</f>
        <v>4166666.6666666665</v>
      </c>
      <c r="L40" s="6"/>
      <c r="M40" s="6">
        <f>$C$41/$C$42</f>
        <v>4166666.6666666665</v>
      </c>
      <c r="N40" s="6"/>
      <c r="O40" s="6">
        <f>$C$41/$C$42</f>
        <v>4166666.6666666665</v>
      </c>
      <c r="P40" s="6"/>
      <c r="Q40" s="6">
        <f>$C$41/$C$42</f>
        <v>4166666.6666666665</v>
      </c>
      <c r="R40" s="6"/>
      <c r="S40" s="6">
        <f>Q43</f>
        <v>0</v>
      </c>
      <c r="T40" s="6"/>
      <c r="U40" s="6">
        <f>S43</f>
        <v>0</v>
      </c>
      <c r="V40" s="6"/>
      <c r="W40" s="6">
        <f>U43</f>
        <v>0</v>
      </c>
      <c r="X40" s="6"/>
      <c r="Y40" s="6">
        <f>W43</f>
        <v>0</v>
      </c>
      <c r="Z40" s="6"/>
      <c r="AA40" s="6">
        <f>Y43</f>
        <v>0</v>
      </c>
      <c r="AB40" s="6"/>
      <c r="AC40" s="6">
        <f t="shared" ref="AC40" si="13">AA43</f>
        <v>0</v>
      </c>
    </row>
    <row r="41" spans="2:29">
      <c r="B41" s="1" t="s">
        <v>16</v>
      </c>
      <c r="C41" s="18">
        <v>25000000</v>
      </c>
      <c r="E41" s="1" t="s">
        <v>17</v>
      </c>
      <c r="G41" s="6">
        <f>G40</f>
        <v>4166666.6666666665</v>
      </c>
      <c r="H41" s="6"/>
      <c r="I41" s="6">
        <f>G41+I40</f>
        <v>8333333.333333333</v>
      </c>
      <c r="J41" s="6"/>
      <c r="K41" s="6">
        <f>I41+K40</f>
        <v>12500000</v>
      </c>
      <c r="L41" s="6"/>
      <c r="M41" s="6">
        <f>K41+M40</f>
        <v>16666666.666666666</v>
      </c>
      <c r="N41" s="6"/>
      <c r="O41" s="6">
        <f>M41+O40</f>
        <v>20833333.333333332</v>
      </c>
      <c r="P41" s="6"/>
      <c r="Q41" s="6">
        <f>O41+Q40</f>
        <v>25000000</v>
      </c>
      <c r="R41" s="6"/>
      <c r="S41" s="6">
        <f>Q41+S40</f>
        <v>25000000</v>
      </c>
      <c r="T41" s="6"/>
      <c r="U41" s="6">
        <f>S41+U40</f>
        <v>25000000</v>
      </c>
      <c r="V41" s="6"/>
      <c r="W41" s="6">
        <f>U41+W40</f>
        <v>25000000</v>
      </c>
      <c r="X41" s="6"/>
      <c r="Y41" s="6">
        <f>W41+Y40</f>
        <v>25000000</v>
      </c>
      <c r="Z41" s="6"/>
      <c r="AA41" s="6">
        <f>Y41+AA40</f>
        <v>25000000</v>
      </c>
      <c r="AB41" s="6"/>
      <c r="AC41" s="6">
        <f>AA41+AC40</f>
        <v>25000000</v>
      </c>
    </row>
    <row r="42" spans="2:29">
      <c r="B42" s="1" t="s">
        <v>18</v>
      </c>
      <c r="C42" s="5">
        <v>6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2:29">
      <c r="B43" s="1" t="s">
        <v>10</v>
      </c>
      <c r="C43" s="20">
        <v>8.5000000000000006E-2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2:29">
      <c r="B44" s="1" t="s">
        <v>19</v>
      </c>
      <c r="C44" s="25">
        <v>4</v>
      </c>
      <c r="E44" s="1" t="s">
        <v>24</v>
      </c>
      <c r="G44" s="7">
        <v>0</v>
      </c>
      <c r="H44" s="7"/>
      <c r="I44" s="7">
        <v>0</v>
      </c>
      <c r="J44" s="7"/>
      <c r="K44" s="7">
        <v>0</v>
      </c>
      <c r="L44" s="7"/>
      <c r="M44" s="7">
        <v>0</v>
      </c>
      <c r="N44" s="7"/>
      <c r="O44" s="7">
        <v>0</v>
      </c>
      <c r="P44" s="7"/>
      <c r="Q44" s="7">
        <v>0</v>
      </c>
      <c r="R44" s="7"/>
      <c r="S44" s="7">
        <v>0</v>
      </c>
      <c r="T44" s="7"/>
      <c r="U44" s="7">
        <v>0</v>
      </c>
      <c r="V44" s="7"/>
      <c r="W44" s="7">
        <v>0</v>
      </c>
      <c r="X44" s="7"/>
      <c r="Y44" s="7">
        <v>0</v>
      </c>
      <c r="Z44" s="7"/>
      <c r="AA44" s="7">
        <v>0</v>
      </c>
      <c r="AB44" s="7"/>
      <c r="AC44" s="7">
        <v>0</v>
      </c>
    </row>
    <row r="45" spans="2:29">
      <c r="B45" s="1" t="s">
        <v>20</v>
      </c>
      <c r="C45" s="19" t="s">
        <v>21</v>
      </c>
    </row>
    <row r="46" spans="2:29" ht="15" thickBot="1">
      <c r="E46" s="1" t="s">
        <v>10</v>
      </c>
      <c r="G46" s="10">
        <f>G41*($C$43/4)</f>
        <v>88541.666666666672</v>
      </c>
      <c r="H46" s="7"/>
      <c r="I46" s="10">
        <f>I41*($C$43/4)</f>
        <v>177083.33333333334</v>
      </c>
      <c r="J46" s="7"/>
      <c r="K46" s="10">
        <f>K41*($C$43/4)</f>
        <v>265625</v>
      </c>
      <c r="L46" s="7"/>
      <c r="M46" s="10">
        <f>M41*($C$43/4)</f>
        <v>354166.66666666669</v>
      </c>
      <c r="N46" s="7"/>
      <c r="O46" s="10">
        <f>O41*($C$43/4)</f>
        <v>442708.33333333331</v>
      </c>
      <c r="P46" s="7"/>
      <c r="Q46" s="10">
        <f>Q41*($C$43/4)</f>
        <v>531250</v>
      </c>
      <c r="R46" s="7"/>
      <c r="S46" s="10">
        <f>S41*($C$43/4)</f>
        <v>531250</v>
      </c>
      <c r="T46" s="7"/>
      <c r="U46" s="10">
        <f>U41*($C$43/4)</f>
        <v>531250</v>
      </c>
      <c r="V46" s="7"/>
      <c r="W46" s="10">
        <f>W41*($C$43/4)</f>
        <v>531250</v>
      </c>
      <c r="X46" s="7"/>
      <c r="Y46" s="10">
        <f>Y41*($C$43/4)</f>
        <v>531250</v>
      </c>
      <c r="Z46" s="7"/>
      <c r="AA46" s="10">
        <f>AA41*($C$43/4)</f>
        <v>531250</v>
      </c>
      <c r="AB46" s="7"/>
      <c r="AC46" s="10">
        <f>AC41*($C$43/4)</f>
        <v>531250</v>
      </c>
    </row>
    <row r="47" spans="2:29" ht="15" thickTop="1"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2:29"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2:29"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2:29"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3" spans="2:29">
      <c r="B53" s="8" t="s">
        <v>25</v>
      </c>
      <c r="C53" s="2" t="s">
        <v>14</v>
      </c>
      <c r="E53" s="1" t="s">
        <v>15</v>
      </c>
      <c r="G53" s="6">
        <f>$C$54/$C$55</f>
        <v>3333333.3333333335</v>
      </c>
      <c r="H53" s="6"/>
      <c r="I53" s="6">
        <f>$C$54/$C$55</f>
        <v>3333333.3333333335</v>
      </c>
      <c r="J53" s="6"/>
      <c r="K53" s="6">
        <f>$C$54/$C$55</f>
        <v>3333333.3333333335</v>
      </c>
      <c r="L53" s="6"/>
      <c r="M53" s="6">
        <f>$C$54/$C$55</f>
        <v>3333333.3333333335</v>
      </c>
      <c r="N53" s="6"/>
      <c r="O53" s="6">
        <f>$C$54/$C$55</f>
        <v>3333333.3333333335</v>
      </c>
      <c r="P53" s="6"/>
      <c r="Q53" s="6">
        <f>$C$54/$C$55</f>
        <v>3333333.3333333335</v>
      </c>
      <c r="R53" s="6"/>
      <c r="S53" s="6">
        <v>0</v>
      </c>
      <c r="T53" s="6"/>
      <c r="U53" s="6">
        <v>0</v>
      </c>
      <c r="V53" s="6"/>
      <c r="W53" s="6">
        <v>0</v>
      </c>
      <c r="X53" s="6"/>
      <c r="Y53" s="6">
        <v>0</v>
      </c>
      <c r="Z53" s="6"/>
      <c r="AA53" s="6">
        <v>0</v>
      </c>
      <c r="AB53" s="6"/>
      <c r="AC53" s="6">
        <v>0</v>
      </c>
    </row>
    <row r="54" spans="2:29">
      <c r="B54" s="1" t="s">
        <v>16</v>
      </c>
      <c r="C54" s="18">
        <v>20000000</v>
      </c>
      <c r="E54" s="1" t="s">
        <v>17</v>
      </c>
      <c r="G54" s="6">
        <f>G53</f>
        <v>3333333.3333333335</v>
      </c>
      <c r="H54" s="6"/>
      <c r="I54" s="6">
        <f>G54+I53</f>
        <v>6666666.666666667</v>
      </c>
      <c r="J54" s="6"/>
      <c r="K54" s="6">
        <f t="shared" ref="K54" si="14">I54+K53</f>
        <v>10000000</v>
      </c>
      <c r="L54" s="6"/>
      <c r="M54" s="6">
        <f t="shared" ref="M54" si="15">K54+M53</f>
        <v>13333333.333333334</v>
      </c>
      <c r="N54" s="6"/>
      <c r="O54" s="6">
        <f t="shared" ref="O54" si="16">M54+O53</f>
        <v>16666666.666666668</v>
      </c>
      <c r="P54" s="6"/>
      <c r="Q54" s="6">
        <f t="shared" ref="Q54" si="17">O54+Q53</f>
        <v>20000000</v>
      </c>
      <c r="R54" s="6"/>
      <c r="S54" s="6">
        <f t="shared" ref="S54" si="18">Q54+S53</f>
        <v>20000000</v>
      </c>
      <c r="T54" s="6"/>
      <c r="U54" s="6">
        <f t="shared" ref="U54" si="19">S54+U53</f>
        <v>20000000</v>
      </c>
      <c r="V54" s="6"/>
      <c r="W54" s="6">
        <f t="shared" ref="W54" si="20">U54+W53</f>
        <v>20000000</v>
      </c>
      <c r="X54" s="6"/>
      <c r="Y54" s="6">
        <f t="shared" ref="Y54" si="21">W54+Y53</f>
        <v>20000000</v>
      </c>
      <c r="Z54" s="6"/>
      <c r="AA54" s="6">
        <f t="shared" ref="AA54" si="22">Y54+AA53</f>
        <v>20000000</v>
      </c>
      <c r="AB54" s="6"/>
      <c r="AC54" s="6">
        <f t="shared" ref="AC54" si="23">AA54+AC53</f>
        <v>20000000</v>
      </c>
    </row>
    <row r="55" spans="2:29">
      <c r="B55" s="1" t="s">
        <v>18</v>
      </c>
      <c r="C55" s="5">
        <v>6</v>
      </c>
    </row>
    <row r="56" spans="2:29" ht="15" thickBot="1">
      <c r="B56" s="1" t="s">
        <v>10</v>
      </c>
      <c r="C56" s="20">
        <v>0.09</v>
      </c>
      <c r="E56" s="1" t="s">
        <v>10</v>
      </c>
      <c r="G56" s="10">
        <f>G54*($C$56/4)</f>
        <v>75000</v>
      </c>
      <c r="H56" s="7"/>
      <c r="I56" s="10">
        <f>I54*($C$56/4)</f>
        <v>150000</v>
      </c>
      <c r="J56" s="7"/>
      <c r="K56" s="10">
        <f>K54*($C$56/4)</f>
        <v>225000</v>
      </c>
      <c r="L56" s="7"/>
      <c r="M56" s="10">
        <f>M54*($C$56/4)</f>
        <v>300000</v>
      </c>
      <c r="N56" s="7"/>
      <c r="O56" s="10">
        <f>O54*($C$56/4)</f>
        <v>375000</v>
      </c>
      <c r="P56" s="7"/>
      <c r="Q56" s="10">
        <f>Q54*($C$56/4)</f>
        <v>450000</v>
      </c>
      <c r="R56" s="7"/>
      <c r="S56" s="10">
        <f>S54*($C$56/4)</f>
        <v>450000</v>
      </c>
      <c r="T56" s="7"/>
      <c r="U56" s="10">
        <f>U54*($C$56/4)</f>
        <v>450000</v>
      </c>
      <c r="V56" s="7"/>
      <c r="W56" s="10">
        <f>W54*($C$56/4)</f>
        <v>450000</v>
      </c>
      <c r="X56" s="7"/>
      <c r="Y56" s="10">
        <f>Y54*($C$56/4)</f>
        <v>450000</v>
      </c>
      <c r="Z56" s="7"/>
      <c r="AA56" s="10">
        <f>AA54*($C$56/4)</f>
        <v>450000</v>
      </c>
      <c r="AB56" s="7"/>
      <c r="AC56" s="10">
        <f>AC54*($C$56/4)</f>
        <v>450000</v>
      </c>
    </row>
    <row r="57" spans="2:29" ht="15" thickTop="1">
      <c r="B57" s="1" t="s">
        <v>19</v>
      </c>
      <c r="C57" s="25">
        <v>4</v>
      </c>
    </row>
    <row r="58" spans="2:29">
      <c r="B58" s="1" t="s">
        <v>20</v>
      </c>
      <c r="C58" s="19" t="s">
        <v>21</v>
      </c>
    </row>
  </sheetData>
  <mergeCells count="2">
    <mergeCell ref="E1:AC1"/>
    <mergeCell ref="E2:A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93391-E38B-A041-B35B-3E585C7B0CF4}">
  <dimension ref="B1:AG35"/>
  <sheetViews>
    <sheetView tabSelected="1" topLeftCell="A2" zoomScale="110" zoomScaleNormal="110" workbookViewId="0">
      <selection activeCell="B17" sqref="B17"/>
    </sheetView>
  </sheetViews>
  <sheetFormatPr defaultColWidth="10.875" defaultRowHeight="14.1"/>
  <cols>
    <col min="1" max="1" width="10.875" style="1"/>
    <col min="2" max="2" width="32.625" style="11" bestFit="1" customWidth="1"/>
    <col min="3" max="3" width="10.875" style="4"/>
    <col min="4" max="4" width="1.625" style="4" customWidth="1"/>
    <col min="5" max="5" width="17" style="1" bestFit="1" customWidth="1"/>
    <col min="6" max="6" width="1.625" style="1" customWidth="1"/>
    <col min="7" max="7" width="17" style="1" bestFit="1" customWidth="1"/>
    <col min="8" max="8" width="1.625" style="1" customWidth="1"/>
    <col min="9" max="9" width="17" style="1" bestFit="1" customWidth="1"/>
    <col min="10" max="10" width="1.625" style="1" customWidth="1"/>
    <col min="11" max="11" width="17" style="1" bestFit="1" customWidth="1"/>
    <col min="12" max="12" width="1.625" style="1" customWidth="1"/>
    <col min="13" max="13" width="17" style="1" bestFit="1" customWidth="1"/>
    <col min="14" max="14" width="1.625" style="1" customWidth="1"/>
    <col min="15" max="15" width="17" style="1" bestFit="1" customWidth="1"/>
    <col min="16" max="16" width="1.625" style="1" customWidth="1"/>
    <col min="17" max="17" width="18.125" style="1" bestFit="1" customWidth="1"/>
    <col min="18" max="18" width="1.625" style="1" customWidth="1"/>
    <col min="19" max="19" width="18.125" style="1" bestFit="1" customWidth="1"/>
    <col min="20" max="20" width="1.625" style="1" customWidth="1"/>
    <col min="21" max="21" width="18.125" style="1" bestFit="1" customWidth="1"/>
    <col min="22" max="22" width="1.625" style="1" customWidth="1"/>
    <col min="23" max="23" width="18.125" style="1" bestFit="1" customWidth="1"/>
    <col min="24" max="24" width="1.625" style="1" customWidth="1"/>
    <col min="25" max="25" width="18.125" style="1" bestFit="1" customWidth="1"/>
    <col min="26" max="26" width="1.625" style="1" customWidth="1"/>
    <col min="27" max="27" width="18.125" style="1" bestFit="1" customWidth="1"/>
    <col min="28" max="28" width="1.625" style="1" customWidth="1"/>
    <col min="29" max="29" width="15.125" style="1" bestFit="1" customWidth="1"/>
    <col min="30" max="30" width="1.625" style="1" customWidth="1"/>
    <col min="31" max="31" width="15.125" style="1" bestFit="1" customWidth="1"/>
    <col min="32" max="32" width="1.625" style="1" customWidth="1"/>
    <col min="33" max="33" width="15.125" style="1" bestFit="1" customWidth="1"/>
    <col min="34" max="16384" width="10.875" style="1"/>
  </cols>
  <sheetData>
    <row r="1" spans="2:33">
      <c r="B1" s="8"/>
      <c r="C1" s="8"/>
      <c r="D1" s="8"/>
      <c r="E1" s="28" t="s">
        <v>26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</row>
    <row r="2" spans="2:33" ht="17.100000000000001" customHeight="1" thickBot="1">
      <c r="B2" s="8"/>
      <c r="C2" s="8"/>
      <c r="D2" s="8"/>
      <c r="E2" s="29" t="s">
        <v>0</v>
      </c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4" spans="2:33">
      <c r="C4" s="4" t="s">
        <v>7</v>
      </c>
      <c r="E4" s="4">
        <v>1</v>
      </c>
      <c r="F4" s="4"/>
      <c r="G4" s="4">
        <v>2</v>
      </c>
      <c r="H4" s="4"/>
      <c r="I4" s="4">
        <v>3</v>
      </c>
      <c r="J4" s="4"/>
      <c r="K4" s="4">
        <v>4</v>
      </c>
      <c r="L4" s="4"/>
      <c r="M4" s="4">
        <v>1</v>
      </c>
      <c r="N4" s="4"/>
      <c r="O4" s="4">
        <v>2</v>
      </c>
      <c r="P4" s="4"/>
      <c r="Q4" s="4">
        <v>3</v>
      </c>
      <c r="R4" s="4"/>
      <c r="S4" s="4">
        <v>4</v>
      </c>
      <c r="T4" s="4"/>
      <c r="U4" s="4">
        <v>1</v>
      </c>
      <c r="V4" s="4"/>
      <c r="W4" s="4">
        <v>2</v>
      </c>
      <c r="X4" s="4"/>
      <c r="Y4" s="4">
        <v>3</v>
      </c>
      <c r="Z4" s="4"/>
      <c r="AA4" s="4">
        <v>4</v>
      </c>
    </row>
    <row r="5" spans="2:33">
      <c r="C5" s="4" t="s">
        <v>8</v>
      </c>
      <c r="E5" s="4">
        <v>2024</v>
      </c>
      <c r="F5" s="4"/>
      <c r="G5" s="4">
        <v>2024</v>
      </c>
      <c r="H5" s="4"/>
      <c r="I5" s="4">
        <v>2024</v>
      </c>
      <c r="J5" s="4"/>
      <c r="K5" s="4">
        <v>2024</v>
      </c>
      <c r="L5" s="4"/>
      <c r="M5" s="4">
        <v>2025</v>
      </c>
      <c r="N5" s="4"/>
      <c r="O5" s="4">
        <v>2025</v>
      </c>
      <c r="P5" s="4"/>
      <c r="Q5" s="4">
        <v>2025</v>
      </c>
      <c r="R5" s="4"/>
      <c r="S5" s="4">
        <v>2025</v>
      </c>
      <c r="T5" s="4"/>
      <c r="U5" s="4">
        <v>2026</v>
      </c>
      <c r="V5" s="4"/>
      <c r="W5" s="4">
        <v>2026</v>
      </c>
      <c r="X5" s="4"/>
      <c r="Y5" s="4">
        <v>2026</v>
      </c>
      <c r="Z5" s="4"/>
      <c r="AA5" s="4">
        <v>2026</v>
      </c>
    </row>
    <row r="6" spans="2:33" ht="15" thickBot="1">
      <c r="B6" s="12" t="s">
        <v>27</v>
      </c>
      <c r="E6" s="3" t="s">
        <v>28</v>
      </c>
      <c r="F6" s="2"/>
      <c r="G6" s="3" t="s">
        <v>29</v>
      </c>
      <c r="H6" s="2"/>
      <c r="I6" s="3" t="s">
        <v>30</v>
      </c>
      <c r="J6" s="2"/>
      <c r="K6" s="3" t="s">
        <v>31</v>
      </c>
      <c r="L6" s="2"/>
      <c r="M6" s="3" t="s">
        <v>32</v>
      </c>
      <c r="N6" s="2"/>
      <c r="O6" s="3" t="s">
        <v>33</v>
      </c>
      <c r="P6" s="2"/>
      <c r="Q6" s="3" t="s">
        <v>34</v>
      </c>
      <c r="R6" s="2"/>
      <c r="S6" s="3" t="s">
        <v>35</v>
      </c>
      <c r="T6" s="2"/>
      <c r="U6" s="3" t="s">
        <v>36</v>
      </c>
      <c r="V6" s="2"/>
      <c r="W6" s="3" t="s">
        <v>37</v>
      </c>
      <c r="X6" s="2"/>
      <c r="Y6" s="3" t="s">
        <v>38</v>
      </c>
      <c r="Z6" s="2"/>
      <c r="AA6" s="3" t="s">
        <v>39</v>
      </c>
      <c r="AC6" s="3" t="s">
        <v>40</v>
      </c>
      <c r="AD6" s="2"/>
      <c r="AE6" s="3" t="s">
        <v>41</v>
      </c>
      <c r="AF6" s="2"/>
      <c r="AG6" s="3" t="s">
        <v>42</v>
      </c>
    </row>
    <row r="7" spans="2:33">
      <c r="B7" s="11" t="s">
        <v>43</v>
      </c>
      <c r="E7" s="6">
        <f>'Asset Yield Initiatives'!G7</f>
        <v>0</v>
      </c>
      <c r="F7" s="6"/>
      <c r="G7" s="6">
        <f>'Asset Yield Initiatives'!I7</f>
        <v>0</v>
      </c>
      <c r="H7" s="6"/>
      <c r="I7" s="6">
        <f>'Asset Yield Initiatives'!K7</f>
        <v>0</v>
      </c>
      <c r="J7" s="6"/>
      <c r="K7" s="6">
        <f>'Asset Yield Initiatives'!M7</f>
        <v>0</v>
      </c>
      <c r="L7" s="6"/>
      <c r="M7" s="6">
        <f>'Asset Yield Initiatives'!O7</f>
        <v>0</v>
      </c>
      <c r="N7" s="6"/>
      <c r="O7" s="6">
        <f>'Asset Yield Initiatives'!Q7</f>
        <v>0</v>
      </c>
      <c r="P7" s="6"/>
      <c r="Q7" s="6">
        <f>'Asset Yield Initiatives'!S7</f>
        <v>0</v>
      </c>
      <c r="R7" s="6"/>
      <c r="S7" s="6">
        <f>'Asset Yield Initiatives'!U7</f>
        <v>0</v>
      </c>
      <c r="T7" s="6"/>
      <c r="U7" s="6">
        <f>'Asset Yield Initiatives'!W7</f>
        <v>0</v>
      </c>
      <c r="V7" s="6"/>
      <c r="W7" s="6">
        <f>'Asset Yield Initiatives'!Y7</f>
        <v>0</v>
      </c>
      <c r="X7" s="6"/>
      <c r="Y7" s="6">
        <f>'Asset Yield Initiatives'!AA7</f>
        <v>0</v>
      </c>
      <c r="Z7" s="6"/>
      <c r="AA7" s="6">
        <f>'Asset Yield Initiatives'!AC7</f>
        <v>0</v>
      </c>
      <c r="AC7" s="6">
        <f>K7</f>
        <v>0</v>
      </c>
      <c r="AD7" s="6"/>
      <c r="AE7" s="6">
        <f>S7</f>
        <v>0</v>
      </c>
      <c r="AF7" s="6"/>
      <c r="AG7" s="6">
        <f>AA7</f>
        <v>0</v>
      </c>
    </row>
    <row r="8" spans="2:33">
      <c r="B8" s="11" t="s">
        <v>44</v>
      </c>
      <c r="E8" s="16">
        <f>'Asset Yield Initiatives'!G8</f>
        <v>17500000</v>
      </c>
      <c r="F8" s="6"/>
      <c r="G8" s="16">
        <f>'Asset Yield Initiatives'!I8</f>
        <v>35000000</v>
      </c>
      <c r="H8" s="6"/>
      <c r="I8" s="16">
        <f>'Asset Yield Initiatives'!K8</f>
        <v>52500000</v>
      </c>
      <c r="J8" s="6"/>
      <c r="K8" s="16">
        <f>'Asset Yield Initiatives'!M8</f>
        <v>70000000</v>
      </c>
      <c r="L8" s="6"/>
      <c r="M8" s="16">
        <f>'Asset Yield Initiatives'!O8</f>
        <v>87500000</v>
      </c>
      <c r="N8" s="6"/>
      <c r="O8" s="16">
        <f>'Asset Yield Initiatives'!Q8</f>
        <v>105000000</v>
      </c>
      <c r="P8" s="6"/>
      <c r="Q8" s="16">
        <f>'Asset Yield Initiatives'!S8</f>
        <v>105000000</v>
      </c>
      <c r="R8" s="6"/>
      <c r="S8" s="16">
        <f>'Asset Yield Initiatives'!U8</f>
        <v>105000000</v>
      </c>
      <c r="T8" s="6"/>
      <c r="U8" s="16">
        <f>'Asset Yield Initiatives'!W8</f>
        <v>105000000</v>
      </c>
      <c r="V8" s="6"/>
      <c r="W8" s="16">
        <f>'Asset Yield Initiatives'!Y8</f>
        <v>105000000</v>
      </c>
      <c r="X8" s="6"/>
      <c r="Y8" s="16">
        <f>'Asset Yield Initiatives'!AA8</f>
        <v>105000000</v>
      </c>
      <c r="Z8" s="6"/>
      <c r="AA8" s="16">
        <f>'Asset Yield Initiatives'!AC8</f>
        <v>105000000</v>
      </c>
      <c r="AC8" s="16">
        <f t="shared" ref="AC8:AC9" si="0">K8</f>
        <v>70000000</v>
      </c>
      <c r="AD8" s="6"/>
      <c r="AE8" s="16">
        <f t="shared" ref="AE8:AE9" si="1">S8</f>
        <v>105000000</v>
      </c>
      <c r="AF8" s="6"/>
      <c r="AG8" s="16">
        <f t="shared" ref="AG8:AG9" si="2">AA8</f>
        <v>105000000</v>
      </c>
    </row>
    <row r="9" spans="2:33">
      <c r="B9" s="12" t="s">
        <v>45</v>
      </c>
      <c r="E9" s="6">
        <f>SUM(E7:E8)</f>
        <v>17500000</v>
      </c>
      <c r="F9" s="6"/>
      <c r="G9" s="6">
        <f t="shared" ref="G9:AA9" si="3">SUM(G7:G8)</f>
        <v>35000000</v>
      </c>
      <c r="H9" s="6"/>
      <c r="I9" s="6">
        <f t="shared" si="3"/>
        <v>52500000</v>
      </c>
      <c r="J9" s="6"/>
      <c r="K9" s="6">
        <f t="shared" si="3"/>
        <v>70000000</v>
      </c>
      <c r="L9" s="6"/>
      <c r="M9" s="6">
        <f t="shared" si="3"/>
        <v>87500000</v>
      </c>
      <c r="N9" s="6"/>
      <c r="O9" s="6">
        <f t="shared" si="3"/>
        <v>105000000</v>
      </c>
      <c r="P9" s="6"/>
      <c r="Q9" s="6">
        <f t="shared" si="3"/>
        <v>105000000</v>
      </c>
      <c r="R9" s="6"/>
      <c r="S9" s="6">
        <f t="shared" si="3"/>
        <v>105000000</v>
      </c>
      <c r="T9" s="6"/>
      <c r="U9" s="6">
        <f t="shared" si="3"/>
        <v>105000000</v>
      </c>
      <c r="V9" s="6"/>
      <c r="W9" s="6">
        <f t="shared" si="3"/>
        <v>105000000</v>
      </c>
      <c r="X9" s="6"/>
      <c r="Y9" s="6">
        <f t="shared" si="3"/>
        <v>105000000</v>
      </c>
      <c r="Z9" s="6"/>
      <c r="AA9" s="6">
        <f t="shared" si="3"/>
        <v>105000000</v>
      </c>
      <c r="AC9" s="6">
        <f t="shared" si="0"/>
        <v>70000000</v>
      </c>
      <c r="AD9" s="6"/>
      <c r="AE9" s="6">
        <f t="shared" si="1"/>
        <v>105000000</v>
      </c>
      <c r="AF9" s="6"/>
      <c r="AG9" s="6">
        <f t="shared" si="2"/>
        <v>105000000</v>
      </c>
    </row>
    <row r="11" spans="2:33">
      <c r="B11" s="11" t="s">
        <v>46</v>
      </c>
      <c r="C11" s="13">
        <v>1</v>
      </c>
      <c r="D11" s="13"/>
      <c r="E11" s="9">
        <f t="shared" ref="E11:AA11" si="4">E9*$C$11</f>
        <v>17500000</v>
      </c>
      <c r="F11" s="9"/>
      <c r="G11" s="9">
        <f t="shared" si="4"/>
        <v>35000000</v>
      </c>
      <c r="H11" s="9"/>
      <c r="I11" s="9">
        <f t="shared" si="4"/>
        <v>52500000</v>
      </c>
      <c r="J11" s="9"/>
      <c r="K11" s="9">
        <f t="shared" si="4"/>
        <v>70000000</v>
      </c>
      <c r="L11" s="9"/>
      <c r="M11" s="9">
        <f t="shared" si="4"/>
        <v>87500000</v>
      </c>
      <c r="N11" s="9"/>
      <c r="O11" s="9">
        <f t="shared" si="4"/>
        <v>105000000</v>
      </c>
      <c r="P11" s="9"/>
      <c r="Q11" s="9">
        <f t="shared" si="4"/>
        <v>105000000</v>
      </c>
      <c r="R11" s="9"/>
      <c r="S11" s="9">
        <f t="shared" si="4"/>
        <v>105000000</v>
      </c>
      <c r="T11" s="9"/>
      <c r="U11" s="9">
        <f t="shared" si="4"/>
        <v>105000000</v>
      </c>
      <c r="V11" s="9"/>
      <c r="W11" s="9">
        <f t="shared" si="4"/>
        <v>105000000</v>
      </c>
      <c r="X11" s="9"/>
      <c r="Y11" s="9">
        <f t="shared" si="4"/>
        <v>105000000</v>
      </c>
      <c r="Z11" s="9"/>
      <c r="AA11" s="9">
        <f t="shared" si="4"/>
        <v>105000000</v>
      </c>
      <c r="AC11" s="6">
        <f t="shared" ref="AC11" si="5">K11</f>
        <v>70000000</v>
      </c>
      <c r="AD11" s="6"/>
      <c r="AE11" s="6">
        <f t="shared" ref="AE11" si="6">S11</f>
        <v>105000000</v>
      </c>
      <c r="AF11" s="6"/>
      <c r="AG11" s="6">
        <f t="shared" ref="AG11" si="7">AA11</f>
        <v>105000000</v>
      </c>
    </row>
    <row r="12" spans="2:33">
      <c r="C12" s="13"/>
      <c r="D12" s="13"/>
      <c r="AC12" s="6"/>
      <c r="AD12" s="6"/>
      <c r="AE12" s="6"/>
      <c r="AF12" s="6"/>
      <c r="AG12" s="6"/>
    </row>
    <row r="13" spans="2:33">
      <c r="B13" s="12" t="s">
        <v>47</v>
      </c>
      <c r="C13" s="13"/>
      <c r="D13" s="13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C13" s="6"/>
      <c r="AD13" s="6"/>
      <c r="AE13" s="6"/>
      <c r="AF13" s="6"/>
      <c r="AG13" s="6"/>
    </row>
    <row r="14" spans="2:33">
      <c r="B14" s="11" t="s">
        <v>48</v>
      </c>
      <c r="C14" s="13">
        <v>0</v>
      </c>
      <c r="D14" s="13"/>
      <c r="E14" s="6">
        <f>E11*($C$14/4)</f>
        <v>0</v>
      </c>
      <c r="F14" s="6"/>
      <c r="G14" s="6">
        <f>G11*($C$14/4)</f>
        <v>0</v>
      </c>
      <c r="H14" s="6"/>
      <c r="I14" s="6">
        <f>I11*($C$14/4)</f>
        <v>0</v>
      </c>
      <c r="J14" s="6"/>
      <c r="K14" s="6">
        <f>K11*($C$14/4)</f>
        <v>0</v>
      </c>
      <c r="L14" s="6"/>
      <c r="M14" s="6">
        <f>M11*($C$14/4)</f>
        <v>0</v>
      </c>
      <c r="N14" s="6"/>
      <c r="O14" s="6">
        <f>O11*($C$14/4)</f>
        <v>0</v>
      </c>
      <c r="P14" s="6"/>
      <c r="Q14" s="6">
        <f>Q11*($C$14/4)</f>
        <v>0</v>
      </c>
      <c r="R14" s="6"/>
      <c r="S14" s="6">
        <f>S11*($C$14/4)</f>
        <v>0</v>
      </c>
      <c r="T14" s="6"/>
      <c r="U14" s="6">
        <f>U11*($C$14/4)</f>
        <v>0</v>
      </c>
      <c r="V14" s="6"/>
      <c r="W14" s="6">
        <f>W11*($C$14/4)</f>
        <v>0</v>
      </c>
      <c r="X14" s="6"/>
      <c r="Y14" s="6">
        <f>Y11*($C$14/4)</f>
        <v>0</v>
      </c>
      <c r="Z14" s="6"/>
      <c r="AA14" s="6">
        <f>AA11*($C$14/4)</f>
        <v>0</v>
      </c>
      <c r="AC14" s="6">
        <f>SUM(E14:K14)</f>
        <v>0</v>
      </c>
      <c r="AD14" s="6"/>
      <c r="AE14" s="6">
        <f>SUM(M14:S14)</f>
        <v>0</v>
      </c>
      <c r="AF14" s="6"/>
      <c r="AG14" s="6">
        <f>SUM(U14:AA14)</f>
        <v>0</v>
      </c>
    </row>
    <row r="15" spans="2:33">
      <c r="B15" s="11" t="s">
        <v>49</v>
      </c>
      <c r="C15" s="13">
        <v>5.5E-2</v>
      </c>
      <c r="D15" s="13"/>
      <c r="E15" s="6">
        <f>(E9-E11)*($C$15/4)</f>
        <v>0</v>
      </c>
      <c r="F15" s="6"/>
      <c r="G15" s="6">
        <f>(G9-G11)*($C$15/4)</f>
        <v>0</v>
      </c>
      <c r="H15" s="6"/>
      <c r="I15" s="6">
        <f>(I9-I11)*($C$15/4)</f>
        <v>0</v>
      </c>
      <c r="J15" s="6"/>
      <c r="K15" s="6">
        <f>(K9-K11)*($C$15/4)</f>
        <v>0</v>
      </c>
      <c r="L15" s="6"/>
      <c r="M15" s="6">
        <f>(M9-M11)*($C$15/4)</f>
        <v>0</v>
      </c>
      <c r="N15" s="6"/>
      <c r="O15" s="6">
        <f>(O9-O11)*($C$15/4)</f>
        <v>0</v>
      </c>
      <c r="P15" s="6"/>
      <c r="Q15" s="6">
        <f>(Q9-Q11)*($C$15/4)</f>
        <v>0</v>
      </c>
      <c r="R15" s="6"/>
      <c r="S15" s="6">
        <f>(S9-S11)*($C$15/4)</f>
        <v>0</v>
      </c>
      <c r="T15" s="6"/>
      <c r="U15" s="6">
        <f>(U9-U11)*($C$15/4)</f>
        <v>0</v>
      </c>
      <c r="V15" s="6"/>
      <c r="W15" s="6">
        <f>(W9-W11)*($C$15/4)</f>
        <v>0</v>
      </c>
      <c r="X15" s="6"/>
      <c r="Y15" s="6">
        <f>(Y9-Y11)*($C$15/4)</f>
        <v>0</v>
      </c>
      <c r="Z15" s="6"/>
      <c r="AA15" s="6">
        <f>(AA9-AA11)*($C$15/4)</f>
        <v>0</v>
      </c>
      <c r="AC15" s="6">
        <f t="shared" ref="AC15" si="8">K15</f>
        <v>0</v>
      </c>
      <c r="AD15" s="6"/>
      <c r="AE15" s="6">
        <f t="shared" ref="AE15" si="9">S15</f>
        <v>0</v>
      </c>
      <c r="AF15" s="6"/>
      <c r="AG15" s="6">
        <f t="shared" ref="AG15" si="10">AA15</f>
        <v>0</v>
      </c>
    </row>
    <row r="16" spans="2:33">
      <c r="C16" s="13"/>
      <c r="D16" s="13"/>
    </row>
    <row r="17" spans="2:33">
      <c r="B17" s="11" t="s">
        <v>10</v>
      </c>
      <c r="C17" s="13"/>
      <c r="D17" s="13"/>
      <c r="E17" s="9">
        <f>'Asset Yield Initiatives'!G10</f>
        <v>356250</v>
      </c>
      <c r="F17" s="9"/>
      <c r="G17" s="9">
        <f>'Asset Yield Initiatives'!I10</f>
        <v>712500</v>
      </c>
      <c r="H17" s="9"/>
      <c r="I17" s="9">
        <f>'Asset Yield Initiatives'!K10</f>
        <v>1068750</v>
      </c>
      <c r="J17" s="9"/>
      <c r="K17" s="9">
        <f>'Asset Yield Initiatives'!M10</f>
        <v>1425000</v>
      </c>
      <c r="L17" s="9"/>
      <c r="M17" s="9">
        <f>'Asset Yield Initiatives'!O10</f>
        <v>1781249.9999999998</v>
      </c>
      <c r="N17" s="9"/>
      <c r="O17" s="9">
        <f>'Asset Yield Initiatives'!Q10</f>
        <v>2137500</v>
      </c>
      <c r="P17" s="9"/>
      <c r="Q17" s="9">
        <f>'Asset Yield Initiatives'!S10</f>
        <v>2137500</v>
      </c>
      <c r="R17" s="9"/>
      <c r="S17" s="9">
        <f>'Asset Yield Initiatives'!U10</f>
        <v>2137500</v>
      </c>
      <c r="T17" s="9"/>
      <c r="U17" s="9">
        <f>'Asset Yield Initiatives'!W10</f>
        <v>2137500</v>
      </c>
      <c r="V17" s="9"/>
      <c r="W17" s="9">
        <f>'Asset Yield Initiatives'!Y10</f>
        <v>2137500</v>
      </c>
      <c r="X17" s="9"/>
      <c r="Y17" s="9">
        <f>'Asset Yield Initiatives'!AA10</f>
        <v>2137500</v>
      </c>
      <c r="Z17" s="9"/>
      <c r="AA17" s="9">
        <f>'Asset Yield Initiatives'!AC10</f>
        <v>2137500</v>
      </c>
      <c r="AC17" s="6">
        <f>SUM(E17:K17)</f>
        <v>3562500</v>
      </c>
      <c r="AD17" s="6"/>
      <c r="AE17" s="6">
        <f>SUM(M17:S17)</f>
        <v>8193750</v>
      </c>
      <c r="AF17" s="6"/>
      <c r="AG17" s="6">
        <f>SUM(U17:AA17)</f>
        <v>8550000</v>
      </c>
    </row>
    <row r="18" spans="2:33">
      <c r="C18" s="13"/>
      <c r="D18" s="13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C18" s="6"/>
      <c r="AD18" s="6"/>
      <c r="AE18" s="6"/>
      <c r="AF18" s="6"/>
      <c r="AG18" s="6"/>
    </row>
    <row r="19" spans="2:33">
      <c r="B19" s="11" t="s">
        <v>50</v>
      </c>
      <c r="C19" s="13"/>
      <c r="D19" s="13"/>
      <c r="E19" s="6">
        <f>E17-E15-E14</f>
        <v>356250</v>
      </c>
      <c r="F19" s="6"/>
      <c r="G19" s="6">
        <f>G17-G15-G14</f>
        <v>712500</v>
      </c>
      <c r="H19" s="6"/>
      <c r="I19" s="6">
        <f>I17-I15-I14</f>
        <v>1068750</v>
      </c>
      <c r="J19" s="6"/>
      <c r="K19" s="6">
        <f>K17-K15-K14</f>
        <v>1425000</v>
      </c>
      <c r="L19" s="6"/>
      <c r="M19" s="6">
        <f>M17-M15-M14</f>
        <v>1781249.9999999998</v>
      </c>
      <c r="N19" s="6"/>
      <c r="O19" s="6">
        <f>O17-O15-O14</f>
        <v>2137500</v>
      </c>
      <c r="P19" s="6"/>
      <c r="Q19" s="6">
        <f>Q17-Q15-Q14</f>
        <v>2137500</v>
      </c>
      <c r="R19" s="6"/>
      <c r="S19" s="6">
        <f>S17-S15-S14</f>
        <v>2137500</v>
      </c>
      <c r="T19" s="6"/>
      <c r="U19" s="6">
        <f>U17-U15-U14</f>
        <v>2137500</v>
      </c>
      <c r="V19" s="6"/>
      <c r="W19" s="6">
        <f>W17-W15-W14</f>
        <v>2137500</v>
      </c>
      <c r="X19" s="6"/>
      <c r="Y19" s="6">
        <f>Y17-Y15-Y14</f>
        <v>2137500</v>
      </c>
      <c r="Z19" s="6"/>
      <c r="AA19" s="6">
        <f>AA17-AA15-AA14</f>
        <v>2137500</v>
      </c>
      <c r="AC19" s="6">
        <f>SUM(E19:K19)</f>
        <v>3562500</v>
      </c>
      <c r="AD19" s="6"/>
      <c r="AE19" s="6">
        <f>SUM(M19:S19)</f>
        <v>8193750</v>
      </c>
      <c r="AF19" s="6"/>
      <c r="AG19" s="6">
        <f>SUM(U19:AA19)</f>
        <v>8550000</v>
      </c>
    </row>
    <row r="20" spans="2:33">
      <c r="C20" s="13"/>
      <c r="D20" s="13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C20" s="6"/>
      <c r="AD20" s="6"/>
      <c r="AE20" s="6"/>
      <c r="AF20" s="6"/>
      <c r="AG20" s="6"/>
    </row>
    <row r="21" spans="2:33">
      <c r="B21" s="11" t="s">
        <v>51</v>
      </c>
      <c r="C21" s="13">
        <v>0.3</v>
      </c>
      <c r="D21" s="13"/>
      <c r="E21" s="16">
        <f>E19*$C$21</f>
        <v>106875</v>
      </c>
      <c r="F21" s="6"/>
      <c r="G21" s="16">
        <f t="shared" ref="G21:AA21" si="11">G19*$C$21</f>
        <v>213750</v>
      </c>
      <c r="H21" s="6"/>
      <c r="I21" s="16">
        <f t="shared" si="11"/>
        <v>320625</v>
      </c>
      <c r="J21" s="6"/>
      <c r="K21" s="16">
        <f t="shared" si="11"/>
        <v>427500</v>
      </c>
      <c r="L21" s="6"/>
      <c r="M21" s="16">
        <f t="shared" si="11"/>
        <v>534374.99999999988</v>
      </c>
      <c r="N21" s="6"/>
      <c r="O21" s="16">
        <f t="shared" si="11"/>
        <v>641250</v>
      </c>
      <c r="P21" s="6"/>
      <c r="Q21" s="16">
        <f t="shared" si="11"/>
        <v>641250</v>
      </c>
      <c r="R21" s="6"/>
      <c r="S21" s="16">
        <f t="shared" si="11"/>
        <v>641250</v>
      </c>
      <c r="T21" s="6"/>
      <c r="U21" s="16">
        <f t="shared" si="11"/>
        <v>641250</v>
      </c>
      <c r="V21" s="6"/>
      <c r="W21" s="16">
        <f t="shared" si="11"/>
        <v>641250</v>
      </c>
      <c r="X21" s="6"/>
      <c r="Y21" s="16">
        <f t="shared" si="11"/>
        <v>641250</v>
      </c>
      <c r="Z21" s="6"/>
      <c r="AA21" s="16">
        <f t="shared" si="11"/>
        <v>641250</v>
      </c>
      <c r="AC21" s="16">
        <f t="shared" ref="AC21:AC29" si="12">SUM(E21:K21)</f>
        <v>1068750</v>
      </c>
      <c r="AD21" s="6"/>
      <c r="AE21" s="16">
        <f t="shared" ref="AE21:AE29" si="13">SUM(M21:S21)</f>
        <v>2458125</v>
      </c>
      <c r="AF21" s="6"/>
      <c r="AG21" s="16">
        <f t="shared" ref="AG21:AG29" si="14">SUM(U21:AA21)</f>
        <v>2565000</v>
      </c>
    </row>
    <row r="22" spans="2:33">
      <c r="C22" s="13"/>
      <c r="D22" s="13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C22" s="6"/>
      <c r="AD22" s="6"/>
      <c r="AE22" s="6"/>
      <c r="AF22" s="6"/>
      <c r="AG22" s="6"/>
    </row>
    <row r="23" spans="2:33" ht="15" thickBot="1">
      <c r="B23" s="12" t="s">
        <v>52</v>
      </c>
      <c r="C23" s="15"/>
      <c r="D23" s="15"/>
      <c r="E23" s="17">
        <f>E19-E21</f>
        <v>249375</v>
      </c>
      <c r="F23" s="14"/>
      <c r="G23" s="17">
        <f t="shared" ref="G23:AA23" si="15">G19-G21</f>
        <v>498750</v>
      </c>
      <c r="H23" s="14"/>
      <c r="I23" s="17">
        <f t="shared" si="15"/>
        <v>748125</v>
      </c>
      <c r="J23" s="14"/>
      <c r="K23" s="17">
        <f t="shared" si="15"/>
        <v>997500</v>
      </c>
      <c r="L23" s="14"/>
      <c r="M23" s="17">
        <f t="shared" si="15"/>
        <v>1246875</v>
      </c>
      <c r="N23" s="14"/>
      <c r="O23" s="17">
        <f t="shared" si="15"/>
        <v>1496250</v>
      </c>
      <c r="P23" s="14"/>
      <c r="Q23" s="17">
        <f t="shared" si="15"/>
        <v>1496250</v>
      </c>
      <c r="R23" s="14"/>
      <c r="S23" s="17">
        <f t="shared" si="15"/>
        <v>1496250</v>
      </c>
      <c r="T23" s="14"/>
      <c r="U23" s="17">
        <f t="shared" si="15"/>
        <v>1496250</v>
      </c>
      <c r="V23" s="14"/>
      <c r="W23" s="17">
        <f t="shared" si="15"/>
        <v>1496250</v>
      </c>
      <c r="X23" s="14"/>
      <c r="Y23" s="17">
        <f t="shared" si="15"/>
        <v>1496250</v>
      </c>
      <c r="Z23" s="14"/>
      <c r="AA23" s="17">
        <f t="shared" si="15"/>
        <v>1496250</v>
      </c>
      <c r="AC23" s="17">
        <f t="shared" si="12"/>
        <v>2493750</v>
      </c>
      <c r="AD23" s="6"/>
      <c r="AE23" s="17">
        <f t="shared" si="13"/>
        <v>5735625</v>
      </c>
      <c r="AF23" s="6"/>
      <c r="AG23" s="17">
        <f>SUM(U23:AA23)</f>
        <v>5985000</v>
      </c>
    </row>
    <row r="24" spans="2:33" ht="15" thickTop="1">
      <c r="C24" s="13"/>
      <c r="D24" s="13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C24" s="6"/>
      <c r="AD24" s="6"/>
      <c r="AE24" s="6"/>
      <c r="AF24" s="6"/>
      <c r="AG24" s="6"/>
    </row>
    <row r="25" spans="2:33">
      <c r="B25" s="12" t="s">
        <v>53</v>
      </c>
      <c r="C25" s="13"/>
      <c r="D25" s="13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C25" s="6"/>
      <c r="AD25" s="6"/>
      <c r="AE25" s="6"/>
      <c r="AF25" s="6"/>
      <c r="AG25" s="6"/>
    </row>
    <row r="26" spans="2:33">
      <c r="C26" s="13"/>
      <c r="D26" s="13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C26" s="6"/>
      <c r="AD26" s="6"/>
      <c r="AE26" s="6"/>
      <c r="AF26" s="6"/>
      <c r="AG26" s="6"/>
    </row>
    <row r="27" spans="2:33">
      <c r="B27" s="11" t="s">
        <v>54</v>
      </c>
      <c r="C27" s="13">
        <v>0</v>
      </c>
      <c r="D27" s="13"/>
      <c r="E27" s="6">
        <f>E9*$C$27</f>
        <v>0</v>
      </c>
      <c r="F27" s="6"/>
      <c r="G27" s="6">
        <f>G9*$C$27</f>
        <v>0</v>
      </c>
      <c r="H27" s="6"/>
      <c r="I27" s="6">
        <f>I9*$C$27</f>
        <v>0</v>
      </c>
      <c r="J27" s="6"/>
      <c r="K27" s="6">
        <f>K9*$C$27</f>
        <v>0</v>
      </c>
      <c r="L27" s="6"/>
      <c r="M27" s="6">
        <f>M9*$C$27</f>
        <v>0</v>
      </c>
      <c r="N27" s="6"/>
      <c r="O27" s="6">
        <f>O9*$C$27</f>
        <v>0</v>
      </c>
      <c r="P27" s="6"/>
      <c r="Q27" s="6">
        <f>Q9*$C$27</f>
        <v>0</v>
      </c>
      <c r="R27" s="6"/>
      <c r="S27" s="6">
        <f>S9*$C$27</f>
        <v>0</v>
      </c>
      <c r="T27" s="6"/>
      <c r="U27" s="6">
        <f>U9*$C$27</f>
        <v>0</v>
      </c>
      <c r="V27" s="6"/>
      <c r="W27" s="6">
        <f>W9*$C$27</f>
        <v>0</v>
      </c>
      <c r="X27" s="6"/>
      <c r="Y27" s="6">
        <f>Y9*$C$27</f>
        <v>0</v>
      </c>
      <c r="Z27" s="6"/>
      <c r="AA27" s="6">
        <f>AA9*$C$27</f>
        <v>0</v>
      </c>
      <c r="AC27" s="6">
        <f t="shared" si="12"/>
        <v>0</v>
      </c>
      <c r="AD27" s="6"/>
      <c r="AE27" s="6">
        <f t="shared" si="13"/>
        <v>0</v>
      </c>
      <c r="AF27" s="6"/>
      <c r="AG27" s="6">
        <f t="shared" si="14"/>
        <v>0</v>
      </c>
    </row>
    <row r="28" spans="2:33">
      <c r="B28" s="11" t="s">
        <v>55</v>
      </c>
      <c r="C28" s="13">
        <v>0.1</v>
      </c>
      <c r="D28" s="13"/>
      <c r="E28" s="16">
        <f>E11*$C$28</f>
        <v>1750000</v>
      </c>
      <c r="F28" s="6"/>
      <c r="G28" s="16">
        <f>G11*$C$28</f>
        <v>3500000</v>
      </c>
      <c r="H28" s="6"/>
      <c r="I28" s="16">
        <f>I11*$C$28</f>
        <v>5250000</v>
      </c>
      <c r="J28" s="6"/>
      <c r="K28" s="16">
        <f>K11*$C$28</f>
        <v>7000000</v>
      </c>
      <c r="L28" s="6"/>
      <c r="M28" s="16">
        <f>M11*$C$28</f>
        <v>8750000</v>
      </c>
      <c r="N28" s="6"/>
      <c r="O28" s="16">
        <f>O11*$C$28</f>
        <v>10500000</v>
      </c>
      <c r="P28" s="6"/>
      <c r="Q28" s="16">
        <f>Q11*$C$28</f>
        <v>10500000</v>
      </c>
      <c r="R28" s="6"/>
      <c r="S28" s="16">
        <f>S11*$C$28</f>
        <v>10500000</v>
      </c>
      <c r="T28" s="6"/>
      <c r="U28" s="16">
        <f>U11*$C$28</f>
        <v>10500000</v>
      </c>
      <c r="V28" s="6"/>
      <c r="W28" s="16">
        <f>W11*$C$28</f>
        <v>10500000</v>
      </c>
      <c r="X28" s="6"/>
      <c r="Y28" s="16">
        <f>Y11*$C$28</f>
        <v>10500000</v>
      </c>
      <c r="Z28" s="6"/>
      <c r="AA28" s="16">
        <f>AA11*$C$28</f>
        <v>10500000</v>
      </c>
      <c r="AC28" s="16">
        <f t="shared" si="12"/>
        <v>17500000</v>
      </c>
      <c r="AD28" s="6"/>
      <c r="AE28" s="16">
        <f t="shared" si="13"/>
        <v>40250000</v>
      </c>
      <c r="AF28" s="6"/>
      <c r="AG28" s="16">
        <f t="shared" si="14"/>
        <v>42000000</v>
      </c>
    </row>
    <row r="29" spans="2:33">
      <c r="B29" s="11" t="s">
        <v>56</v>
      </c>
      <c r="E29" s="6">
        <f>SUM(E27:E28)</f>
        <v>1750000</v>
      </c>
      <c r="F29" s="6"/>
      <c r="G29" s="6">
        <f t="shared" ref="G29:AA29" si="16">SUM(G27:G28)</f>
        <v>3500000</v>
      </c>
      <c r="H29" s="6"/>
      <c r="I29" s="6">
        <f t="shared" si="16"/>
        <v>5250000</v>
      </c>
      <c r="J29" s="6"/>
      <c r="K29" s="6">
        <f t="shared" si="16"/>
        <v>7000000</v>
      </c>
      <c r="L29" s="6"/>
      <c r="M29" s="6">
        <f t="shared" si="16"/>
        <v>8750000</v>
      </c>
      <c r="N29" s="6"/>
      <c r="O29" s="6">
        <f t="shared" si="16"/>
        <v>10500000</v>
      </c>
      <c r="P29" s="6"/>
      <c r="Q29" s="6">
        <f t="shared" si="16"/>
        <v>10500000</v>
      </c>
      <c r="R29" s="6"/>
      <c r="S29" s="6">
        <f t="shared" si="16"/>
        <v>10500000</v>
      </c>
      <c r="T29" s="6"/>
      <c r="U29" s="6">
        <f t="shared" si="16"/>
        <v>10500000</v>
      </c>
      <c r="V29" s="6"/>
      <c r="W29" s="6">
        <f t="shared" si="16"/>
        <v>10500000</v>
      </c>
      <c r="X29" s="6"/>
      <c r="Y29" s="6">
        <f t="shared" si="16"/>
        <v>10500000</v>
      </c>
      <c r="Z29" s="6"/>
      <c r="AA29" s="6">
        <f t="shared" si="16"/>
        <v>10500000</v>
      </c>
      <c r="AC29" s="6">
        <f t="shared" si="12"/>
        <v>17500000</v>
      </c>
      <c r="AD29" s="6"/>
      <c r="AE29" s="6">
        <f t="shared" si="13"/>
        <v>40250000</v>
      </c>
      <c r="AF29" s="6"/>
      <c r="AG29" s="6">
        <f t="shared" si="14"/>
        <v>42000000</v>
      </c>
    </row>
    <row r="30" spans="2:33" s="8" customFormat="1">
      <c r="B30" s="12" t="s">
        <v>57</v>
      </c>
      <c r="C30" s="2"/>
      <c r="D30" s="2"/>
      <c r="E30" s="23">
        <f>E23/E29</f>
        <v>0.14249999999999999</v>
      </c>
      <c r="F30" s="23"/>
      <c r="G30" s="23">
        <f t="shared" ref="G30:AA30" si="17">G23/G29</f>
        <v>0.14249999999999999</v>
      </c>
      <c r="H30" s="23"/>
      <c r="I30" s="23">
        <f t="shared" si="17"/>
        <v>0.14249999999999999</v>
      </c>
      <c r="J30" s="23"/>
      <c r="K30" s="23">
        <f t="shared" si="17"/>
        <v>0.14249999999999999</v>
      </c>
      <c r="L30" s="23"/>
      <c r="M30" s="23">
        <f t="shared" si="17"/>
        <v>0.14249999999999999</v>
      </c>
      <c r="N30" s="23"/>
      <c r="O30" s="23">
        <f t="shared" si="17"/>
        <v>0.14249999999999999</v>
      </c>
      <c r="P30" s="23"/>
      <c r="Q30" s="23">
        <f t="shared" si="17"/>
        <v>0.14249999999999999</v>
      </c>
      <c r="R30" s="23"/>
      <c r="S30" s="23">
        <f t="shared" si="17"/>
        <v>0.14249999999999999</v>
      </c>
      <c r="T30" s="23"/>
      <c r="U30" s="23">
        <f t="shared" si="17"/>
        <v>0.14249999999999999</v>
      </c>
      <c r="V30" s="23"/>
      <c r="W30" s="23">
        <f t="shared" si="17"/>
        <v>0.14249999999999999</v>
      </c>
      <c r="X30" s="23"/>
      <c r="Y30" s="23">
        <f t="shared" si="17"/>
        <v>0.14249999999999999</v>
      </c>
      <c r="Z30" s="23"/>
      <c r="AA30" s="23">
        <f t="shared" si="17"/>
        <v>0.14249999999999999</v>
      </c>
      <c r="AB30" s="23"/>
      <c r="AC30" s="24">
        <f t="shared" ref="AC30" si="18">AC23/AC29</f>
        <v>0.14249999999999999</v>
      </c>
      <c r="AD30" s="24"/>
      <c r="AE30" s="24">
        <f t="shared" ref="AE30" si="19">AE23/AE29</f>
        <v>0.14249999999999999</v>
      </c>
      <c r="AF30" s="24"/>
      <c r="AG30" s="24">
        <f t="shared" ref="AG30" si="20">AG23/AG29</f>
        <v>0.14249999999999999</v>
      </c>
    </row>
    <row r="33" spans="2:33">
      <c r="B33" s="11" t="s">
        <v>58</v>
      </c>
      <c r="E33" s="21">
        <f>E23</f>
        <v>249375</v>
      </c>
      <c r="G33" s="21">
        <f>G23</f>
        <v>498750</v>
      </c>
      <c r="I33" s="21">
        <f>I23</f>
        <v>748125</v>
      </c>
      <c r="K33" s="21">
        <f>K23</f>
        <v>997500</v>
      </c>
      <c r="M33" s="21">
        <f>M23</f>
        <v>1246875</v>
      </c>
      <c r="O33" s="21">
        <f>O23</f>
        <v>1496250</v>
      </c>
      <c r="Q33" s="21">
        <f>Q23</f>
        <v>1496250</v>
      </c>
      <c r="S33" s="21">
        <f>S23</f>
        <v>1496250</v>
      </c>
      <c r="U33" s="21">
        <f>U23</f>
        <v>1496250</v>
      </c>
      <c r="W33" s="21">
        <f>W23</f>
        <v>1496250</v>
      </c>
      <c r="Y33" s="21">
        <f>Y23</f>
        <v>1496250</v>
      </c>
      <c r="AA33" s="21">
        <f>AA23</f>
        <v>1496250</v>
      </c>
      <c r="AC33" s="21">
        <f>AC23</f>
        <v>2493750</v>
      </c>
      <c r="AE33" s="21">
        <f>AE23</f>
        <v>5735625</v>
      </c>
      <c r="AG33" s="21">
        <f>AG23</f>
        <v>5985000</v>
      </c>
    </row>
    <row r="34" spans="2:33">
      <c r="B34" s="11" t="s">
        <v>59</v>
      </c>
      <c r="E34" s="21">
        <f>E9</f>
        <v>17500000</v>
      </c>
      <c r="G34" s="21">
        <f>G9</f>
        <v>35000000</v>
      </c>
      <c r="I34" s="21">
        <f>I9</f>
        <v>52500000</v>
      </c>
      <c r="K34" s="21">
        <f>K9</f>
        <v>70000000</v>
      </c>
      <c r="M34" s="21">
        <f>M9</f>
        <v>87500000</v>
      </c>
      <c r="O34" s="21">
        <f>O9</f>
        <v>105000000</v>
      </c>
      <c r="Q34" s="21">
        <f>Q9</f>
        <v>105000000</v>
      </c>
      <c r="S34" s="21">
        <f>S9</f>
        <v>105000000</v>
      </c>
      <c r="U34" s="21">
        <f>U9</f>
        <v>105000000</v>
      </c>
      <c r="W34" s="21">
        <f>W9</f>
        <v>105000000</v>
      </c>
      <c r="Y34" s="21">
        <f>Y9</f>
        <v>105000000</v>
      </c>
      <c r="AA34" s="21">
        <f>AA9</f>
        <v>105000000</v>
      </c>
      <c r="AC34" s="21">
        <f>AC9</f>
        <v>70000000</v>
      </c>
      <c r="AE34" s="21">
        <f>AE9</f>
        <v>105000000</v>
      </c>
      <c r="AG34" s="21">
        <f>AG9</f>
        <v>105000000</v>
      </c>
    </row>
    <row r="35" spans="2:33">
      <c r="B35" s="12" t="s">
        <v>60</v>
      </c>
      <c r="E35" s="22">
        <f>E33/E34</f>
        <v>1.4250000000000001E-2</v>
      </c>
      <c r="G35" s="22">
        <f>G33/G34</f>
        <v>1.4250000000000001E-2</v>
      </c>
      <c r="I35" s="22">
        <f>I33/I34</f>
        <v>1.4250000000000001E-2</v>
      </c>
      <c r="K35" s="22">
        <f>K33/K34</f>
        <v>1.4250000000000001E-2</v>
      </c>
      <c r="M35" s="22">
        <f>M33/M34</f>
        <v>1.4250000000000001E-2</v>
      </c>
      <c r="O35" s="22">
        <f>O33/O34</f>
        <v>1.4250000000000001E-2</v>
      </c>
      <c r="Q35" s="22">
        <f>Q33/Q34</f>
        <v>1.4250000000000001E-2</v>
      </c>
      <c r="S35" s="22">
        <f>S33/S34</f>
        <v>1.4250000000000001E-2</v>
      </c>
      <c r="U35" s="22">
        <f>U33/U34</f>
        <v>1.4250000000000001E-2</v>
      </c>
      <c r="W35" s="22">
        <f>W33/W34</f>
        <v>1.4250000000000001E-2</v>
      </c>
      <c r="Y35" s="22">
        <f>Y33/Y34</f>
        <v>1.4250000000000001E-2</v>
      </c>
      <c r="AA35" s="22">
        <f>AA33/AA34</f>
        <v>1.4250000000000001E-2</v>
      </c>
      <c r="AC35" s="22">
        <f>AC33/AC34</f>
        <v>3.5624999999999997E-2</v>
      </c>
      <c r="AE35" s="22">
        <f>AE33/AE34</f>
        <v>5.4625E-2</v>
      </c>
      <c r="AG35" s="22">
        <f>AG33/AG34</f>
        <v>5.7000000000000002E-2</v>
      </c>
    </row>
  </sheetData>
  <mergeCells count="2">
    <mergeCell ref="E1:AG1"/>
    <mergeCell ref="E2:A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Nathan Dube</dc:creator>
  <cp:keywords/>
  <dc:description/>
  <cp:lastModifiedBy>Guest User</cp:lastModifiedBy>
  <cp:revision/>
  <dcterms:created xsi:type="dcterms:W3CDTF">2024-05-16T15:00:21Z</dcterms:created>
  <dcterms:modified xsi:type="dcterms:W3CDTF">2024-10-01T20:34:00Z</dcterms:modified>
  <cp:category/>
  <cp:contentStatus/>
</cp:coreProperties>
</file>