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allanrayson/Downloads/"/>
    </mc:Choice>
  </mc:AlternateContent>
  <xr:revisionPtr revIDLastSave="0" documentId="13_ncr:1_{92B2F015-F070-0F43-B22D-A178B7B49B50}" xr6:coauthVersionLast="47" xr6:coauthVersionMax="47" xr10:uidLastSave="{00000000-0000-0000-0000-000000000000}"/>
  <bookViews>
    <workbookView xWindow="0" yWindow="500" windowWidth="59840" windowHeight="34400" xr2:uid="{E282E319-1331-F64E-BFDC-F6A8F54AD3CF}"/>
  </bookViews>
  <sheets>
    <sheet name="Project Team" sheetId="3" r:id="rId1"/>
    <sheet name="Side-By-Side" sheetId="1" r:id="rId2"/>
    <sheet name="Scorecard" sheetId="2" r:id="rId3"/>
    <sheet name="Update Notes" sheetId="4" r:id="rId4"/>
    <sheet name="Raw Score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5" i="5" l="1"/>
  <c r="E15" i="2" s="1"/>
  <c r="S24" i="5"/>
  <c r="E14" i="2" s="1"/>
  <c r="S23" i="5"/>
  <c r="E13" i="2" s="1"/>
  <c r="S22" i="5"/>
  <c r="E12" i="2" s="1"/>
  <c r="S21" i="5"/>
  <c r="E11" i="2" s="1"/>
  <c r="S20" i="5"/>
  <c r="E10" i="2" s="1"/>
  <c r="S19" i="5"/>
  <c r="E9" i="2" s="1"/>
  <c r="S18" i="5"/>
  <c r="E8" i="2" s="1"/>
  <c r="S8" i="5"/>
  <c r="D9" i="2" s="1"/>
  <c r="S9" i="5"/>
  <c r="D10" i="2" s="1"/>
  <c r="S10" i="5"/>
  <c r="D11" i="2" s="1"/>
  <c r="S11" i="5"/>
  <c r="D12" i="2" s="1"/>
  <c r="S12" i="5"/>
  <c r="D13" i="2" s="1"/>
  <c r="S13" i="5"/>
  <c r="D14" i="2" s="1"/>
  <c r="S14" i="5"/>
  <c r="D15" i="2" s="1"/>
  <c r="S7" i="5"/>
  <c r="D8" i="2" s="1"/>
  <c r="B47" i="1"/>
  <c r="B42" i="1"/>
  <c r="C36" i="1"/>
  <c r="F37" i="1"/>
  <c r="B37" i="1"/>
  <c r="F51" i="1"/>
  <c r="F42" i="1"/>
  <c r="E16" i="2" l="1"/>
  <c r="E24" i="2" s="1"/>
  <c r="D16" i="2"/>
  <c r="D24" i="2" s="1"/>
  <c r="C16" i="2"/>
  <c r="C24" i="2" s="1"/>
  <c r="B16" i="2"/>
  <c r="E39" i="1"/>
  <c r="D39" i="1"/>
  <c r="B49" i="1"/>
  <c r="I39" i="1"/>
  <c r="H39" i="1"/>
  <c r="C39" i="1"/>
  <c r="F52" i="1"/>
  <c r="F38" i="1" s="1"/>
  <c r="G36" i="1"/>
  <c r="G39" i="1" s="1"/>
  <c r="B39" i="1" l="1"/>
  <c r="B41" i="1" s="1"/>
  <c r="F39" i="1"/>
  <c r="F41" i="1" s="1"/>
</calcChain>
</file>

<file path=xl/sharedStrings.xml><?xml version="1.0" encoding="utf-8"?>
<sst xmlns="http://schemas.openxmlformats.org/spreadsheetml/2006/main" count="370" uniqueCount="245">
  <si>
    <t>Project Assessment</t>
  </si>
  <si>
    <t xml:space="preserve">CRM </t>
  </si>
  <si>
    <t>SNL (S&amp;P)</t>
  </si>
  <si>
    <t>Precision Lender (Q2)</t>
  </si>
  <si>
    <t>SFC (Salesforce)</t>
  </si>
  <si>
    <t>Board Reporting</t>
  </si>
  <si>
    <t>Budgeting</t>
  </si>
  <si>
    <t>Forecasting</t>
  </si>
  <si>
    <t>Reporting and Profitability</t>
  </si>
  <si>
    <t>Incentives</t>
  </si>
  <si>
    <t>Householding</t>
  </si>
  <si>
    <t>Competitor Information</t>
  </si>
  <si>
    <t>Integration Options</t>
  </si>
  <si>
    <t>Existing Vendor</t>
  </si>
  <si>
    <t>Connectivity to Other Systems</t>
  </si>
  <si>
    <t>Notes:</t>
  </si>
  <si>
    <t>Reporting Data</t>
  </si>
  <si>
    <t>CRM</t>
  </si>
  <si>
    <t>Incentive Modeling</t>
  </si>
  <si>
    <t>Market Level Reporting</t>
  </si>
  <si>
    <t xml:space="preserve">Includes reporting on market and individual level for only information loaded into PL. </t>
  </si>
  <si>
    <t>BSE (White Clay)</t>
  </si>
  <si>
    <t>Pricing Adjustments</t>
  </si>
  <si>
    <t>LOS Connector</t>
  </si>
  <si>
    <t xml:space="preserve">Included in pricing estimate for PL product and outlined below. </t>
  </si>
  <si>
    <t>Connectivity</t>
  </si>
  <si>
    <t>Basic</t>
  </si>
  <si>
    <t>Annual Fees</t>
  </si>
  <si>
    <t>One-Time Fees</t>
  </si>
  <si>
    <t>Implementation</t>
  </si>
  <si>
    <t>Implementation Fees</t>
  </si>
  <si>
    <t xml:space="preserve">Pricing would be adjusted to $240K/Year at $4B in assets assumed in Q2 2024. </t>
  </si>
  <si>
    <t>New MSA Required</t>
  </si>
  <si>
    <t>Requires Development</t>
  </si>
  <si>
    <t>Does not include a pipeline tool or CRM. Could produce pipeline if connected to CRM or LOS.</t>
  </si>
  <si>
    <t xml:space="preserve">Includes board reporting and budgeting functionality. </t>
  </si>
  <si>
    <t>TM, Swaps and FX</t>
  </si>
  <si>
    <t xml:space="preserve">New implementation, but using other S&amp;P products. </t>
  </si>
  <si>
    <t xml:space="preserve">New implementation. </t>
  </si>
  <si>
    <t>No known integrations.</t>
  </si>
  <si>
    <t>Licenses</t>
  </si>
  <si>
    <t>Limited to 100</t>
  </si>
  <si>
    <t>Contract Term</t>
  </si>
  <si>
    <t>Concurrent with existing</t>
  </si>
  <si>
    <t>3-Years</t>
  </si>
  <si>
    <t>Through CRM Analytics</t>
  </si>
  <si>
    <t xml:space="preserve">Delivered through CRM Analytics tool at an additional cost. </t>
  </si>
  <si>
    <t>Basic included</t>
  </si>
  <si>
    <t>Pricing Engine (Commercial)</t>
  </si>
  <si>
    <t>Treasury Pricing</t>
  </si>
  <si>
    <t>Competitor information offered based on aggregation of data from 175 existing clients (anonymous). Data driven market insights.</t>
  </si>
  <si>
    <t>PL already has full pipeline tool which should be adequate for Encore, but CRM capabilities would be through Salesforce (if necessary).</t>
  </si>
  <si>
    <t xml:space="preserve">Existing integration options for TM through Q2 and Swaps and FX through Derivative Path. Others through Q2 Marketplace. </t>
  </si>
  <si>
    <t>Future Roadmap</t>
  </si>
  <si>
    <t xml:space="preserve">None beyond Pipeline, Asset/Liability Info. </t>
  </si>
  <si>
    <t>"Bank Wide" License</t>
  </si>
  <si>
    <t>Incl. 100 licenses for SFC, Inbox and CRM Analytics. Additional at $165 (SFC) and $120 (Analytics)</t>
  </si>
  <si>
    <t xml:space="preserve">Possible, but may not be base product. </t>
  </si>
  <si>
    <t xml:space="preserve">Salesforce CRM. </t>
  </si>
  <si>
    <t xml:space="preserve">More information available, but incentive modeling is available. </t>
  </si>
  <si>
    <t xml:space="preserve">Part of Revenue Cloud and connected to SFC. Additional pricing for Revenue Cloud. </t>
  </si>
  <si>
    <t>Salesforce</t>
  </si>
  <si>
    <t>Revenue Cloud</t>
  </si>
  <si>
    <t>Financial Services Cloud ("FSC")</t>
  </si>
  <si>
    <t>Cross-Functional</t>
  </si>
  <si>
    <t>No, Comm'l Only (Not Mortgage Specific)</t>
  </si>
  <si>
    <t xml:space="preserve">Good reporting package. Exports to Tableau or other visualization tool. </t>
  </si>
  <si>
    <t xml:space="preserve">White Clay is including LOS Connector to HR at no charge. </t>
  </si>
  <si>
    <t>Could replace Bankers Dashboard</t>
  </si>
  <si>
    <t>No CRM or Pipeline tool available</t>
  </si>
  <si>
    <t xml:space="preserve">Strong competitor pricing information given S&amp;P acquisition. </t>
  </si>
  <si>
    <t>Already paying for Market Intelligence tool and Comm'l Prospecting tool through 2024. $6-7K increases in Y2 and Y3.</t>
  </si>
  <si>
    <t xml:space="preserve">Incl. in base package are data and reports to do incentives. Only includes anything loaded or sent to PL (ex. core data). Portolio profitability, loan, deposit and fee goals and production will all be ready to pass to payroll. </t>
  </si>
  <si>
    <t>General Comments:</t>
  </si>
  <si>
    <t>Included $25K for connectivity to LOS and CRM.</t>
  </si>
  <si>
    <t xml:space="preserve">Comparable to Data Warehouse model. Capable of complex incentive reporting. </t>
  </si>
  <si>
    <t>Current S&amp;P Subscription</t>
  </si>
  <si>
    <t xml:space="preserve">Existing integration to Q2 and Encompass. CSV files out of Data Warehouse for other vendors. Other vendors can connect to S&amp;P SQL database. </t>
  </si>
  <si>
    <t>SA-QFS-SOW (S&amp;P Paper)</t>
  </si>
  <si>
    <t>Concurrent with existing (6/2024)</t>
  </si>
  <si>
    <t xml:space="preserve">Yes, reporting from customer transaction all the way to bank-wide, including branches and regions. </t>
  </si>
  <si>
    <t xml:space="preserve">Available in data warehouse with Q2 database (SQL database) already connected. Data model used to clean data. Not a specific treasury pricing module. </t>
  </si>
  <si>
    <t xml:space="preserve">Predictive model continue to develop Best Next Product. More PowerBI functionality development. Low Code, No Code development. </t>
  </si>
  <si>
    <t>Financial Services Cloud (Salesforce)</t>
  </si>
  <si>
    <t>Project Scorecard</t>
  </si>
  <si>
    <t>Product Helps Us Manage Incentives</t>
  </si>
  <si>
    <t>Product Helps Us With Portfolio Reporting</t>
  </si>
  <si>
    <t>Product Helps Us With Pipeline Management &amp; Tracking</t>
  </si>
  <si>
    <t>Product Helps Us With Portfolio Management</t>
  </si>
  <si>
    <t>Product Helps Us "Cross-Sell" Relationships</t>
  </si>
  <si>
    <t>Explanation</t>
  </si>
  <si>
    <t>"Cross-Sell" includes Treasury, SWAP's, Foreign Exchange and other non-interest revenue related products.</t>
  </si>
  <si>
    <t xml:space="preserve">Includes measuring "Roadmap to Success" metrics and calculating incentives based on goals. </t>
  </si>
  <si>
    <t xml:space="preserve">Tracking against expectations at bank level, market level, Banker level. </t>
  </si>
  <si>
    <t>Tracking pipelines across asset, liability and P&amp;L categories.</t>
  </si>
  <si>
    <t>Product Helps Us Identify Coaching Opportunities</t>
  </si>
  <si>
    <t>Efficient identification of areas where relationships can be expanded.</t>
  </si>
  <si>
    <t>Product Helps Us Understand Competitor Pricing</t>
  </si>
  <si>
    <t>Real-time or weekly portfolio movements across assets, liabilities and P&amp;L. Includes "householding" capabilities.</t>
  </si>
  <si>
    <t xml:space="preserve">Efficiently incorporates other bank pricing information. </t>
  </si>
  <si>
    <t>Example</t>
  </si>
  <si>
    <t>Project Team</t>
  </si>
  <si>
    <t>Business Owners:</t>
  </si>
  <si>
    <t>Finance</t>
  </si>
  <si>
    <t>Commercial Lending</t>
  </si>
  <si>
    <t>Treasury</t>
  </si>
  <si>
    <t>Consumer</t>
  </si>
  <si>
    <t>Other Stakeholders:</t>
  </si>
  <si>
    <t>Regional President</t>
  </si>
  <si>
    <t>Market President</t>
  </si>
  <si>
    <t>CFO</t>
  </si>
  <si>
    <t>CRO</t>
  </si>
  <si>
    <t>Chief Lending Officer</t>
  </si>
  <si>
    <t>EVP, Regional President, Dallas</t>
  </si>
  <si>
    <t>EVP, Regional President, Tampa</t>
  </si>
  <si>
    <t>EVP, Regional President, San Antonio</t>
  </si>
  <si>
    <t>EVP, Regional President, Carolina's</t>
  </si>
  <si>
    <t>SVP, Market President, Charleston</t>
  </si>
  <si>
    <t>SVP, Relationship Manager, Tampa</t>
  </si>
  <si>
    <t>EVP, Regional President, Concierge Banking</t>
  </si>
  <si>
    <t xml:space="preserve">Encore has a finite amount of capital and needs to get the best return possible (ROA, ROE, etc.). </t>
  </si>
  <si>
    <t>Category Weighting (%)</t>
  </si>
  <si>
    <t>Weighted Average (8 Categories)</t>
  </si>
  <si>
    <t>Banker (Treasury)</t>
  </si>
  <si>
    <t>Banker (Commercial)</t>
  </si>
  <si>
    <t>EVP, Regional Treasury, San Antonio</t>
  </si>
  <si>
    <t>SVP, Director of BBS (Treasury)</t>
  </si>
  <si>
    <t>Modifiers</t>
  </si>
  <si>
    <t>Product Implementation Expertise</t>
  </si>
  <si>
    <t>Existing MSA or New MSA</t>
  </si>
  <si>
    <t>Main Categories</t>
  </si>
  <si>
    <t>Weighted Average + Modifiers</t>
  </si>
  <si>
    <t>Sales Campaign Capabilities</t>
  </si>
  <si>
    <t>Existing implementation and training SME's within Encore</t>
  </si>
  <si>
    <t>Ability to run sales campaigns or investor campaigns</t>
  </si>
  <si>
    <t>We introduced Andi in 2018. </t>
  </si>
  <si>
    <t>We’ve opened the Andi Skills Gallery which currently offers more than 50 (and counting) additional skills that management can enable to further the coaching experience.  Some examples:</t>
  </si>
  <si>
    <t>Solving for the target ROE by using other fees like unused lines of credit</t>
  </si>
  <si>
    <t>Warning against teaser rates on adjustable rate loans</t>
  </si>
  <si>
    <t>Recommendations against higher LTVs, longer durations, no/low fees, etc.</t>
  </si>
  <si>
    <t>The introduction of Portfolio Insights which contains</t>
  </si>
  <si>
    <t>RM Pipeline Scorecards</t>
  </si>
  <si>
    <t>RM Portfolio Scorecards</t>
  </si>
  <si>
    <t>RM Leaderboards</t>
  </si>
  <si>
    <t>Reports on Relationship Anomalies</t>
  </si>
  <si>
    <t>Relationship Activity Warnings</t>
  </si>
  <si>
    <t>Renewal Reports, etc.   </t>
  </si>
  <si>
    <t>We’ve added the ability to invite other members to join the conversation through the Deal Team functionality</t>
  </si>
  <si>
    <t>The introduction of our optional Market Insights module which compares the pricing of your specific credit opportunity to all of the other pricing scenarios that Andi sees from other bankers all across the country</t>
  </si>
  <si>
    <t>The Promise to Delivery dashboard</t>
  </si>
  <si>
    <t>The Borrower Facing Summary report – a print out that bankers share with prospects to outline the different scenarios they’ve created</t>
  </si>
  <si>
    <t>Optional integrations into popular CRM &amp;/or LOS platforms</t>
  </si>
  <si>
    <t>The ability to create custom indices</t>
  </si>
  <si>
    <t>The ability to import swaps pricing information from the bank’s chosen provider</t>
  </si>
  <si>
    <t>The new optional Premium Treasury Pricing environment</t>
  </si>
  <si>
    <t>Shorter 2-page Executive Summary reports</t>
  </si>
  <si>
    <t>The ability to report and track lost opportunities through our competitive scenarios.</t>
  </si>
  <si>
    <t>Deposit Repricing”</t>
  </si>
  <si>
    <t>Precision Lender Upgrades (PL Acquired by Q2 November 2019)</t>
  </si>
  <si>
    <t>Integrations w/ Existing Partners</t>
  </si>
  <si>
    <t>Integrations with existing partners including Derivative Path</t>
  </si>
  <si>
    <t>Negotiation of new MSA or addendum to existing MSA (Time and Expenses)</t>
  </si>
  <si>
    <t>Sr. Executive Sponsor</t>
  </si>
  <si>
    <t>Marketing</t>
  </si>
  <si>
    <t>CMO</t>
  </si>
  <si>
    <t>Texas</t>
  </si>
  <si>
    <t>Carolina's</t>
  </si>
  <si>
    <t>Florida</t>
  </si>
  <si>
    <t>SVP, Relationship Manager, San Antonio</t>
  </si>
  <si>
    <t>Co-Founder, Chief Banking Officer</t>
  </si>
  <si>
    <t>Product Helps Us Optimize Capital and Generate Revenue</t>
  </si>
  <si>
    <t>Basic data included or purchase full app</t>
  </si>
  <si>
    <t>Leverage existing S&amp;P data</t>
  </si>
  <si>
    <t>Leverage existing PL client data</t>
  </si>
  <si>
    <t>TM</t>
  </si>
  <si>
    <t>Extensive implementation experience. Previous experience within Encore. LB has trained 100's of users. Unlimted users and support</t>
  </si>
  <si>
    <t xml:space="preserve">TM data included. Capable of including basic fee information from SWAP's and FX. </t>
  </si>
  <si>
    <t xml:space="preserve">Ability to pull in Encore's existing S&amp;P competitor data through existing contract. </t>
  </si>
  <si>
    <t>Includes a pipeline tool and CRM functionality (pipelines + client and prospect management + portfolio alerts).</t>
  </si>
  <si>
    <t>Basic incentives data included; full incentives module requires additional charge. Full module will integrate goals with with actual data and provide weekly updates to Bankers on incentives.</t>
  </si>
  <si>
    <t xml:space="preserve">Includes reporting at the bank, market, branch, Banker, client and product level. </t>
  </si>
  <si>
    <t xml:space="preserve">Available at an extra charge. Regular pricing model capable of including high level treasury fees. </t>
  </si>
  <si>
    <t xml:space="preserve">Currently implementing with Q2. Efficient implementation given experience with other Q2 products. No contract negotiation. Unlimited users and unlimited support with PL.  </t>
  </si>
  <si>
    <t>Extensive resources being devoted to PL, ongoing support including annual assumptions review. Upgrades to AI tool (Andi)</t>
  </si>
  <si>
    <t xml:space="preserve">No data purge. Exports to Tableau or other visualization tools available (beyond Standard Reporting already included). Data Studio may be a resource to us in the future. </t>
  </si>
  <si>
    <t>Delivered through Salesforce CRM @ additional cost of ~$100/User</t>
  </si>
  <si>
    <t>A. Comm'l Pricing Platform</t>
  </si>
  <si>
    <t>B. Incentive Module</t>
  </si>
  <si>
    <t>C. AI Module (Q2 Andi)</t>
  </si>
  <si>
    <t>D. Premium Treasury Pricing</t>
  </si>
  <si>
    <t>E. Competitor Pricing (Market Insights)</t>
  </si>
  <si>
    <t>F. CRM Connector (+ SF License For PL)</t>
  </si>
  <si>
    <t>H. Data Studio (Q2)</t>
  </si>
  <si>
    <t>I. API Access (Custom, as necessary)</t>
  </si>
  <si>
    <t xml:space="preserve">Estimated Year One Cost (2023): </t>
  </si>
  <si>
    <t xml:space="preserve">Estimated Year Two Cost (2024): </t>
  </si>
  <si>
    <t>Commercial Pricing (Base Module)</t>
  </si>
  <si>
    <t xml:space="preserve">10% reduction in pricing as a Q2 client. TBD, but possible annual escalator (no commitment on annual escalator from Q2). </t>
  </si>
  <si>
    <t xml:space="preserve">Cost breakdown includes A. Remaining options are optional add-ons. </t>
  </si>
  <si>
    <t>Base Cost Breakdown:</t>
  </si>
  <si>
    <t>G. LOS Connector (Hawthorne River)</t>
  </si>
  <si>
    <t xml:space="preserve">Available at an extra charge. Client facing proforma. Granular (ACH, Lockbox, etc.). TMO pricing visible to Banker. Andi skills already in base platform (Banker coaching skills). </t>
  </si>
  <si>
    <t>Itemized Cost Breakdown (A through I):</t>
  </si>
  <si>
    <t>Devoting significant resources to product upgrades including Treasury pricing, AI/ML capabilities (Banker Assistant), UI updates, external data source capabilities and admin portal capabilities.</t>
  </si>
  <si>
    <t>Banker Sales Environment (updates since 2019)</t>
  </si>
  <si>
    <t>Refreshed UI with numerous enhancements</t>
  </si>
  <si>
    <t>Added Apps for Treasury Management pricing and pro forma.  </t>
  </si>
  <si>
    <t>First iteration of AI including engine and backend build</t>
  </si>
  <si>
    <t>Numerous backend performance enhancements – improving speed, reducing redundancies and data loads</t>
  </si>
  <si>
    <t>Numerous security updates and enhancements</t>
  </si>
  <si>
    <t>Further data design, data intelligence and data integrity enhancements</t>
  </si>
  <si>
    <t>External data source intelligence and efficiencies</t>
  </si>
  <si>
    <t>Ability to operationalize data at the banker level was developed and improved over the course of 15 years</t>
  </si>
  <si>
    <t>No, Comm'l and Consumer Only (Not Mortgage Specific, but Encompass data could be fed in)</t>
  </si>
  <si>
    <t>Input Cells In Green (Numerical Range from 0.000 to 5.000)</t>
  </si>
  <si>
    <t>Scorecard (Ranking: 0.000 through 5.000 (Best = 5.000, Inadequte = 0.000)</t>
  </si>
  <si>
    <t>Arkansas</t>
  </si>
  <si>
    <t>New MSA Required (VDD Complete)</t>
  </si>
  <si>
    <t>Addendum to MSA (VDD Complete)</t>
  </si>
  <si>
    <t xml:space="preserve">Pricing subject to negotation on base price and itemized costs. </t>
  </si>
  <si>
    <t>Roadmap can be provided upon request beyond comments provided in Update Notes tab.</t>
  </si>
  <si>
    <t>No additional incentive module provided with PL; provides reporting (actual results against goal), but does not calculate an individual Banker's incentive.</t>
  </si>
  <si>
    <t xml:space="preserve">Cost breakdown includes A @ a 10% discount as an existing Q2 client. Remaining options are optional add-ons. </t>
  </si>
  <si>
    <t xml:space="preserve">BSE offers an incentive model at an extra charge ("B", Line 47); provides automation where incentives can be calculated and reviewed periodically. </t>
  </si>
  <si>
    <t>Operations</t>
  </si>
  <si>
    <t>SVP, Director of Digital Banking, Deposit Operations</t>
  </si>
  <si>
    <t>Averages</t>
  </si>
  <si>
    <t>Category</t>
  </si>
  <si>
    <t>Profitable Bank, November 2022</t>
  </si>
  <si>
    <t>PJ</t>
  </si>
  <si>
    <t>JS</t>
  </si>
  <si>
    <t>GE</t>
  </si>
  <si>
    <t>CH</t>
  </si>
  <si>
    <t>NP</t>
  </si>
  <si>
    <t>MH</t>
  </si>
  <si>
    <t>BJ</t>
  </si>
  <si>
    <t>KD</t>
  </si>
  <si>
    <t>MM</t>
  </si>
  <si>
    <t>MS</t>
  </si>
  <si>
    <t>DC</t>
  </si>
  <si>
    <t>LA</t>
  </si>
  <si>
    <t>FM</t>
  </si>
  <si>
    <t>BK</t>
  </si>
  <si>
    <t>YM</t>
  </si>
  <si>
    <t>JL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</si>
</sst>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
  </numFmts>
  <fonts count="12" x14ac:knownFonts="1">
    <font>
      <sz val="10"/>
      <color theme="1"/>
      <name val="Calibri"/>
      <family val="2"/>
      <scheme val="minor"/>
    </font>
    <font>
      <sz val="10"/>
      <color rgb="FFFF0000"/>
      <name val="Calibri"/>
      <family val="2"/>
      <scheme val="minor"/>
    </font>
    <font>
      <b/>
      <sz val="10"/>
      <color theme="1"/>
      <name val="Calibri"/>
      <family val="2"/>
      <scheme val="minor"/>
    </font>
    <font>
      <sz val="10"/>
      <name val="Calibri (Body)"/>
    </font>
    <font>
      <sz val="10"/>
      <name val="Calibri"/>
      <family val="2"/>
      <scheme val="minor"/>
    </font>
    <font>
      <b/>
      <i/>
      <sz val="10"/>
      <color theme="1"/>
      <name val="Calibri"/>
      <family val="2"/>
      <scheme val="minor"/>
    </font>
    <font>
      <i/>
      <sz val="10"/>
      <color theme="1"/>
      <name val="Calibri"/>
      <family val="2"/>
      <scheme val="minor"/>
    </font>
    <font>
      <i/>
      <sz val="10"/>
      <color rgb="FF242424"/>
      <name val="Calibri"/>
      <family val="2"/>
      <scheme val="minor"/>
    </font>
    <font>
      <b/>
      <i/>
      <sz val="10"/>
      <color rgb="FFFF0000"/>
      <name val="Calibri"/>
      <family val="2"/>
      <scheme val="minor"/>
    </font>
    <font>
      <sz val="10"/>
      <color rgb="FF000000"/>
      <name val="Calibri"/>
      <family val="2"/>
      <scheme val="minor"/>
    </font>
    <font>
      <sz val="11"/>
      <color rgb="FF000000"/>
      <name val="Calibri"/>
      <family val="2"/>
      <scheme val="minor"/>
    </font>
    <font>
      <i/>
      <sz val="11"/>
      <color rgb="FF00000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2"/>
        <bgColor indexed="64"/>
      </patternFill>
    </fill>
    <fill>
      <patternFill patternType="solid">
        <fgColor theme="9" tint="0.59999389629810485"/>
        <bgColor indexed="64"/>
      </patternFill>
    </fill>
  </fills>
  <borders count="5">
    <border>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57">
    <xf numFmtId="0" fontId="0" fillId="0" borderId="0" xfId="0"/>
    <xf numFmtId="0" fontId="0" fillId="0" borderId="0" xfId="0" applyAlignment="1">
      <alignment horizontal="center"/>
    </xf>
    <xf numFmtId="0" fontId="0" fillId="0" borderId="0" xfId="0" applyAlignment="1">
      <alignment horizontal="left" wrapText="1"/>
    </xf>
    <xf numFmtId="44" fontId="0" fillId="0" borderId="0" xfId="0" applyNumberFormat="1" applyAlignment="1">
      <alignment horizontal="center"/>
    </xf>
    <xf numFmtId="0" fontId="2" fillId="0" borderId="0" xfId="0" applyFont="1"/>
    <xf numFmtId="0" fontId="0" fillId="2" borderId="0" xfId="0" applyFill="1" applyAlignment="1">
      <alignment horizontal="center"/>
    </xf>
    <xf numFmtId="0" fontId="0" fillId="3" borderId="0" xfId="0" applyFill="1" applyAlignment="1">
      <alignment horizontal="center"/>
    </xf>
    <xf numFmtId="0" fontId="0" fillId="4" borderId="0" xfId="0" applyFill="1" applyAlignment="1">
      <alignment horizontal="center"/>
    </xf>
    <xf numFmtId="0" fontId="0" fillId="0" borderId="0" xfId="0" applyAlignment="1">
      <alignment wrapText="1"/>
    </xf>
    <xf numFmtId="0" fontId="0" fillId="0" borderId="1" xfId="0" applyBorder="1" applyAlignment="1">
      <alignment horizontal="center"/>
    </xf>
    <xf numFmtId="44" fontId="0" fillId="0" borderId="2" xfId="0" applyNumberFormat="1"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3" fillId="4" borderId="0" xfId="0" applyFont="1" applyFill="1" applyAlignment="1">
      <alignment horizontal="center"/>
    </xf>
    <xf numFmtId="44" fontId="0" fillId="0" borderId="4" xfId="0" applyNumberFormat="1" applyBorder="1" applyAlignment="1">
      <alignment horizontal="center"/>
    </xf>
    <xf numFmtId="0" fontId="4" fillId="4" borderId="0" xfId="0" applyFont="1" applyFill="1" applyAlignment="1">
      <alignment horizontal="center"/>
    </xf>
    <xf numFmtId="0" fontId="1" fillId="3" borderId="0" xfId="0" applyFont="1" applyFill="1" applyAlignment="1">
      <alignment horizontal="center"/>
    </xf>
    <xf numFmtId="0" fontId="0" fillId="5" borderId="1" xfId="0" applyFill="1" applyBorder="1" applyAlignment="1">
      <alignment horizontal="center"/>
    </xf>
    <xf numFmtId="0" fontId="1" fillId="5" borderId="1" xfId="0" applyFont="1" applyFill="1" applyBorder="1" applyAlignment="1">
      <alignment horizontal="center"/>
    </xf>
    <xf numFmtId="0" fontId="0" fillId="5" borderId="1" xfId="0" applyFill="1" applyBorder="1" applyAlignment="1">
      <alignment horizontal="left" wrapText="1"/>
    </xf>
    <xf numFmtId="0" fontId="0" fillId="5" borderId="0" xfId="0" applyFill="1" applyAlignment="1">
      <alignment horizontal="center"/>
    </xf>
    <xf numFmtId="44" fontId="0" fillId="5" borderId="1" xfId="0" applyNumberFormat="1" applyFill="1" applyBorder="1" applyAlignment="1">
      <alignment horizontal="center"/>
    </xf>
    <xf numFmtId="44" fontId="0" fillId="5" borderId="3" xfId="0" applyNumberFormat="1" applyFill="1" applyBorder="1" applyAlignment="1">
      <alignment horizontal="center"/>
    </xf>
    <xf numFmtId="44" fontId="0" fillId="5" borderId="0" xfId="0" applyNumberFormat="1" applyFill="1" applyAlignment="1">
      <alignment horizontal="center"/>
    </xf>
    <xf numFmtId="44" fontId="0" fillId="5" borderId="4" xfId="0" applyNumberFormat="1" applyFill="1" applyBorder="1" applyAlignment="1">
      <alignment horizontal="center"/>
    </xf>
    <xf numFmtId="0" fontId="2" fillId="0" borderId="0" xfId="0" applyFont="1" applyAlignment="1">
      <alignment horizontal="center"/>
    </xf>
    <xf numFmtId="0" fontId="0" fillId="0" borderId="4" xfId="0" applyBorder="1" applyAlignment="1">
      <alignment horizontal="left"/>
    </xf>
    <xf numFmtId="0" fontId="0" fillId="5" borderId="0" xfId="0" applyFill="1"/>
    <xf numFmtId="1" fontId="0" fillId="5" borderId="0" xfId="0" applyNumberFormat="1" applyFill="1" applyAlignment="1">
      <alignment horizontal="center"/>
    </xf>
    <xf numFmtId="1" fontId="0" fillId="0" borderId="0" xfId="0" applyNumberFormat="1" applyAlignment="1">
      <alignment horizontal="center"/>
    </xf>
    <xf numFmtId="1" fontId="0" fillId="0" borderId="4" xfId="0" applyNumberFormat="1" applyBorder="1" applyAlignment="1">
      <alignment horizontal="center"/>
    </xf>
    <xf numFmtId="0" fontId="5" fillId="0" borderId="0" xfId="0" applyFont="1"/>
    <xf numFmtId="0" fontId="6" fillId="0" borderId="0" xfId="0" applyFont="1" applyAlignment="1">
      <alignment horizontal="center"/>
    </xf>
    <xf numFmtId="0" fontId="7" fillId="0" borderId="0" xfId="0" applyFont="1"/>
    <xf numFmtId="0" fontId="6" fillId="0" borderId="0" xfId="0" applyFont="1"/>
    <xf numFmtId="164" fontId="0" fillId="0" borderId="0" xfId="0" applyNumberFormat="1" applyAlignment="1">
      <alignment horizontal="center"/>
    </xf>
    <xf numFmtId="164" fontId="0" fillId="0" borderId="4" xfId="0" applyNumberFormat="1" applyBorder="1" applyAlignment="1">
      <alignment horizontal="center"/>
    </xf>
    <xf numFmtId="164" fontId="6" fillId="0" borderId="0" xfId="0" applyNumberFormat="1" applyFont="1" applyAlignment="1">
      <alignment horizontal="center"/>
    </xf>
    <xf numFmtId="164" fontId="0" fillId="5" borderId="0" xfId="0" applyNumberFormat="1" applyFill="1" applyAlignment="1">
      <alignment horizontal="center"/>
    </xf>
    <xf numFmtId="164" fontId="4" fillId="0" borderId="0" xfId="0" applyNumberFormat="1" applyFont="1" applyAlignment="1">
      <alignment horizontal="center"/>
    </xf>
    <xf numFmtId="164" fontId="4" fillId="5" borderId="0" xfId="0" applyNumberFormat="1" applyFont="1" applyFill="1" applyAlignment="1">
      <alignment horizontal="center"/>
    </xf>
    <xf numFmtId="0" fontId="4" fillId="3" borderId="0" xfId="0" applyFont="1" applyFill="1" applyAlignment="1">
      <alignment horizontal="center"/>
    </xf>
    <xf numFmtId="0" fontId="0" fillId="4" borderId="0" xfId="0" applyFill="1" applyAlignment="1">
      <alignment horizontal="center" wrapText="1"/>
    </xf>
    <xf numFmtId="0" fontId="0" fillId="3" borderId="0" xfId="0" applyFill="1" applyAlignment="1">
      <alignment horizontal="center" wrapText="1"/>
    </xf>
    <xf numFmtId="0" fontId="8" fillId="0" borderId="0" xfId="0" applyFont="1"/>
    <xf numFmtId="44" fontId="8" fillId="0" borderId="0" xfId="0" applyNumberFormat="1" applyFont="1" applyAlignment="1">
      <alignment horizontal="center"/>
    </xf>
    <xf numFmtId="44" fontId="8" fillId="5" borderId="1" xfId="0" applyNumberFormat="1" applyFont="1" applyFill="1" applyBorder="1" applyAlignment="1">
      <alignment horizontal="center"/>
    </xf>
    <xf numFmtId="44" fontId="8" fillId="5" borderId="0" xfId="0" applyNumberFormat="1" applyFont="1" applyFill="1" applyAlignment="1">
      <alignment horizontal="center"/>
    </xf>
    <xf numFmtId="164" fontId="0" fillId="2" borderId="0" xfId="0" applyNumberFormat="1" applyFill="1" applyAlignment="1" applyProtection="1">
      <alignment horizontal="center"/>
      <protection locked="0"/>
    </xf>
    <xf numFmtId="164" fontId="0" fillId="2" borderId="4" xfId="0" applyNumberFormat="1" applyFill="1" applyBorder="1" applyAlignment="1" applyProtection="1">
      <alignment horizontal="center"/>
      <protection locked="0"/>
    </xf>
    <xf numFmtId="0" fontId="2" fillId="2" borderId="0" xfId="0" applyFont="1" applyFill="1"/>
    <xf numFmtId="164" fontId="0" fillId="6" borderId="0" xfId="0" applyNumberFormat="1" applyFill="1" applyAlignment="1" applyProtection="1">
      <alignment horizontal="center"/>
      <protection locked="0"/>
    </xf>
    <xf numFmtId="0" fontId="9" fillId="0" borderId="0" xfId="0" applyFont="1" applyAlignment="1">
      <alignment wrapText="1"/>
    </xf>
    <xf numFmtId="0" fontId="10" fillId="0" borderId="0" xfId="0" applyFont="1"/>
    <xf numFmtId="0" fontId="11" fillId="0" borderId="0" xfId="0" applyFont="1"/>
    <xf numFmtId="0" fontId="9" fillId="0" borderId="0" xfId="0" applyFont="1" applyAlignment="1">
      <alignment horizontal="left" wrapText="1"/>
    </xf>
    <xf numFmtId="164" fontId="0" fillId="0" borderId="0" xfId="0" applyNumberFormat="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1EB54-0CF9-7D4A-B737-C4BD9087454B}">
  <dimension ref="A1:D35"/>
  <sheetViews>
    <sheetView tabSelected="1" zoomScaleNormal="100" workbookViewId="0">
      <selection activeCell="A26" sqref="A26"/>
    </sheetView>
  </sheetViews>
  <sheetFormatPr baseColWidth="10" defaultRowHeight="14" x14ac:dyDescent="0.2"/>
  <cols>
    <col min="1" max="1" width="33.3984375" customWidth="1"/>
    <col min="2" max="2" width="25" style="1" customWidth="1"/>
    <col min="3" max="3" width="25" customWidth="1"/>
    <col min="4" max="4" width="47.59765625" customWidth="1"/>
  </cols>
  <sheetData>
    <row r="1" spans="1:4" x14ac:dyDescent="0.2">
      <c r="A1" s="4" t="s">
        <v>101</v>
      </c>
    </row>
    <row r="2" spans="1:4" x14ac:dyDescent="0.2">
      <c r="A2" s="4" t="s">
        <v>228</v>
      </c>
    </row>
    <row r="4" spans="1:4" x14ac:dyDescent="0.2">
      <c r="A4" s="4" t="s">
        <v>102</v>
      </c>
    </row>
    <row r="5" spans="1:4" x14ac:dyDescent="0.2">
      <c r="A5" s="4"/>
    </row>
    <row r="6" spans="1:4" x14ac:dyDescent="0.2">
      <c r="A6" t="s">
        <v>162</v>
      </c>
      <c r="B6" s="1" t="s">
        <v>229</v>
      </c>
      <c r="C6" t="s">
        <v>216</v>
      </c>
      <c r="D6" t="s">
        <v>169</v>
      </c>
    </row>
    <row r="7" spans="1:4" x14ac:dyDescent="0.2">
      <c r="A7" t="s">
        <v>103</v>
      </c>
      <c r="B7" s="1" t="s">
        <v>230</v>
      </c>
      <c r="C7" t="s">
        <v>216</v>
      </c>
      <c r="D7" t="s">
        <v>110</v>
      </c>
    </row>
    <row r="8" spans="1:4" x14ac:dyDescent="0.2">
      <c r="A8" t="s">
        <v>9</v>
      </c>
      <c r="B8" s="1" t="s">
        <v>231</v>
      </c>
      <c r="C8" t="s">
        <v>167</v>
      </c>
      <c r="D8" t="s">
        <v>111</v>
      </c>
    </row>
    <row r="9" spans="1:4" x14ac:dyDescent="0.2">
      <c r="A9" t="s">
        <v>104</v>
      </c>
      <c r="B9" s="1" t="s">
        <v>232</v>
      </c>
      <c r="C9" t="s">
        <v>216</v>
      </c>
      <c r="D9" t="s">
        <v>112</v>
      </c>
    </row>
    <row r="10" spans="1:4" x14ac:dyDescent="0.2">
      <c r="A10" t="s">
        <v>105</v>
      </c>
      <c r="B10" s="1" t="s">
        <v>233</v>
      </c>
      <c r="C10" t="s">
        <v>216</v>
      </c>
      <c r="D10" t="s">
        <v>126</v>
      </c>
    </row>
    <row r="11" spans="1:4" x14ac:dyDescent="0.2">
      <c r="A11" t="s">
        <v>106</v>
      </c>
      <c r="B11" s="1" t="s">
        <v>234</v>
      </c>
      <c r="C11" t="s">
        <v>216</v>
      </c>
      <c r="D11" t="s">
        <v>119</v>
      </c>
    </row>
    <row r="12" spans="1:4" x14ac:dyDescent="0.2">
      <c r="A12" t="s">
        <v>163</v>
      </c>
      <c r="B12" s="1" t="s">
        <v>235</v>
      </c>
      <c r="C12" t="s">
        <v>216</v>
      </c>
      <c r="D12" t="s">
        <v>164</v>
      </c>
    </row>
    <row r="14" spans="1:4" x14ac:dyDescent="0.2">
      <c r="A14" s="4" t="s">
        <v>107</v>
      </c>
    </row>
    <row r="15" spans="1:4" x14ac:dyDescent="0.2">
      <c r="A15" s="4"/>
    </row>
    <row r="16" spans="1:4" x14ac:dyDescent="0.2">
      <c r="A16" t="s">
        <v>224</v>
      </c>
      <c r="B16" s="1" t="s">
        <v>236</v>
      </c>
      <c r="C16" t="s">
        <v>216</v>
      </c>
      <c r="D16" t="s">
        <v>225</v>
      </c>
    </row>
    <row r="17" spans="1:4" x14ac:dyDescent="0.2">
      <c r="A17" t="s">
        <v>108</v>
      </c>
      <c r="B17" s="1" t="s">
        <v>237</v>
      </c>
      <c r="C17" t="s">
        <v>165</v>
      </c>
      <c r="D17" t="s">
        <v>113</v>
      </c>
    </row>
    <row r="18" spans="1:4" x14ac:dyDescent="0.2">
      <c r="A18" t="s">
        <v>108</v>
      </c>
      <c r="B18" s="1" t="s">
        <v>238</v>
      </c>
      <c r="C18" t="s">
        <v>166</v>
      </c>
      <c r="D18" t="s">
        <v>116</v>
      </c>
    </row>
    <row r="19" spans="1:4" x14ac:dyDescent="0.2">
      <c r="A19" t="s">
        <v>108</v>
      </c>
      <c r="B19" s="1" t="s">
        <v>239</v>
      </c>
      <c r="C19" t="s">
        <v>167</v>
      </c>
      <c r="D19" t="s">
        <v>114</v>
      </c>
    </row>
    <row r="20" spans="1:4" x14ac:dyDescent="0.2">
      <c r="A20" t="s">
        <v>108</v>
      </c>
      <c r="B20" s="1" t="s">
        <v>240</v>
      </c>
      <c r="C20" t="s">
        <v>165</v>
      </c>
      <c r="D20" t="s">
        <v>115</v>
      </c>
    </row>
    <row r="21" spans="1:4" x14ac:dyDescent="0.2">
      <c r="A21" t="s">
        <v>109</v>
      </c>
      <c r="B21" s="1" t="s">
        <v>241</v>
      </c>
      <c r="C21" t="s">
        <v>166</v>
      </c>
      <c r="D21" t="s">
        <v>117</v>
      </c>
    </row>
    <row r="23" spans="1:4" x14ac:dyDescent="0.2">
      <c r="A23" t="s">
        <v>124</v>
      </c>
      <c r="B23" s="1" t="s">
        <v>242</v>
      </c>
      <c r="C23" t="s">
        <v>167</v>
      </c>
      <c r="D23" t="s">
        <v>118</v>
      </c>
    </row>
    <row r="24" spans="1:4" x14ac:dyDescent="0.2">
      <c r="A24" t="s">
        <v>123</v>
      </c>
      <c r="B24" s="1" t="s">
        <v>243</v>
      </c>
      <c r="C24" t="s">
        <v>165</v>
      </c>
      <c r="D24" t="s">
        <v>125</v>
      </c>
    </row>
    <row r="25" spans="1:4" x14ac:dyDescent="0.2">
      <c r="A25" t="s">
        <v>124</v>
      </c>
      <c r="B25" s="1" t="s">
        <v>244</v>
      </c>
      <c r="C25" t="s">
        <v>165</v>
      </c>
      <c r="D25" t="s">
        <v>168</v>
      </c>
    </row>
    <row r="35" spans="3:4" x14ac:dyDescent="0.2">
      <c r="C35" s="1"/>
      <c r="D3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0194-79D4-B942-B90E-23BB745F9BB9}">
  <dimension ref="A1:I60"/>
  <sheetViews>
    <sheetView zoomScale="120" zoomScaleNormal="120" workbookViewId="0">
      <pane xSplit="5000" ySplit="1880" topLeftCell="A3"/>
      <selection activeCell="A3" sqref="A3"/>
      <selection pane="topRight" activeCell="F1" sqref="C1:F1048576"/>
      <selection pane="bottomLeft" activeCell="A41" sqref="A41:XFD42"/>
      <selection pane="bottomRight" activeCell="B57" sqref="B57"/>
    </sheetView>
  </sheetViews>
  <sheetFormatPr baseColWidth="10" defaultRowHeight="14" x14ac:dyDescent="0.2"/>
  <cols>
    <col min="1" max="1" width="37.3984375" customWidth="1"/>
    <col min="2" max="2" width="41" style="1" customWidth="1"/>
    <col min="3" max="3" width="38.59765625" style="1" customWidth="1"/>
    <col min="4" max="5" width="38.59765625" style="1" hidden="1" customWidth="1"/>
    <col min="6" max="6" width="41" style="1" customWidth="1"/>
    <col min="7" max="7" width="38.59765625" style="1" customWidth="1"/>
    <col min="8" max="9" width="38.59765625" style="1" hidden="1" customWidth="1"/>
  </cols>
  <sheetData>
    <row r="1" spans="1:9" x14ac:dyDescent="0.2">
      <c r="A1" s="4" t="s">
        <v>0</v>
      </c>
    </row>
    <row r="2" spans="1:9" x14ac:dyDescent="0.2">
      <c r="A2" s="4" t="s">
        <v>228</v>
      </c>
    </row>
    <row r="3" spans="1:9" x14ac:dyDescent="0.2">
      <c r="B3" s="1" t="s">
        <v>21</v>
      </c>
      <c r="C3" s="9" t="s">
        <v>21</v>
      </c>
      <c r="D3" s="1" t="s">
        <v>2</v>
      </c>
      <c r="E3" s="9" t="s">
        <v>2</v>
      </c>
      <c r="F3" s="1" t="s">
        <v>3</v>
      </c>
      <c r="G3" s="9" t="s">
        <v>3</v>
      </c>
      <c r="H3" s="1" t="s">
        <v>83</v>
      </c>
      <c r="I3" s="1" t="s">
        <v>4</v>
      </c>
    </row>
    <row r="4" spans="1:9" x14ac:dyDescent="0.2">
      <c r="B4" s="11" t="s">
        <v>27</v>
      </c>
      <c r="C4" s="12" t="s">
        <v>28</v>
      </c>
      <c r="D4" s="11" t="s">
        <v>27</v>
      </c>
      <c r="E4" s="12" t="s">
        <v>28</v>
      </c>
      <c r="F4" s="11" t="s">
        <v>27</v>
      </c>
      <c r="G4" s="12" t="s">
        <v>28</v>
      </c>
      <c r="H4" s="11" t="s">
        <v>27</v>
      </c>
      <c r="I4" s="11" t="s">
        <v>28</v>
      </c>
    </row>
    <row r="5" spans="1:9" ht="30" x14ac:dyDescent="0.2">
      <c r="A5" t="s">
        <v>1</v>
      </c>
      <c r="B5" s="5" t="s">
        <v>26</v>
      </c>
      <c r="C5" s="17"/>
      <c r="D5" s="13" t="s">
        <v>69</v>
      </c>
      <c r="E5" s="17"/>
      <c r="F5" s="43" t="s">
        <v>185</v>
      </c>
      <c r="G5" s="17"/>
      <c r="H5" s="5" t="s">
        <v>61</v>
      </c>
      <c r="I5" s="20"/>
    </row>
    <row r="6" spans="1:9" x14ac:dyDescent="0.2">
      <c r="A6" t="s">
        <v>48</v>
      </c>
      <c r="B6" s="5"/>
      <c r="C6" s="17"/>
      <c r="D6" s="5"/>
      <c r="E6" s="17"/>
      <c r="F6" s="5"/>
      <c r="G6" s="17"/>
      <c r="H6" s="5" t="s">
        <v>62</v>
      </c>
      <c r="I6" s="20"/>
    </row>
    <row r="7" spans="1:9" x14ac:dyDescent="0.2">
      <c r="A7" t="s">
        <v>5</v>
      </c>
      <c r="B7" s="15" t="s">
        <v>54</v>
      </c>
      <c r="C7" s="18"/>
      <c r="D7" s="5" t="s">
        <v>68</v>
      </c>
      <c r="E7" s="17"/>
      <c r="F7" s="15" t="s">
        <v>54</v>
      </c>
      <c r="G7" s="18"/>
      <c r="H7" s="6"/>
      <c r="I7" s="20"/>
    </row>
    <row r="8" spans="1:9" x14ac:dyDescent="0.2">
      <c r="A8" t="s">
        <v>6</v>
      </c>
      <c r="B8" s="15" t="s">
        <v>54</v>
      </c>
      <c r="C8" s="18"/>
      <c r="D8" s="5" t="s">
        <v>68</v>
      </c>
      <c r="E8" s="17"/>
      <c r="F8" s="15" t="s">
        <v>54</v>
      </c>
      <c r="G8" s="18"/>
      <c r="H8" s="6"/>
      <c r="I8" s="20"/>
    </row>
    <row r="9" spans="1:9" x14ac:dyDescent="0.2">
      <c r="A9" t="s">
        <v>7</v>
      </c>
      <c r="B9" s="15" t="s">
        <v>54</v>
      </c>
      <c r="C9" s="18"/>
      <c r="D9" s="5" t="s">
        <v>68</v>
      </c>
      <c r="E9" s="17"/>
      <c r="F9" s="15" t="s">
        <v>54</v>
      </c>
      <c r="G9" s="18"/>
      <c r="H9" s="6"/>
      <c r="I9" s="20"/>
    </row>
    <row r="10" spans="1:9" x14ac:dyDescent="0.2">
      <c r="A10" t="s">
        <v>8</v>
      </c>
      <c r="B10" s="5"/>
      <c r="C10" s="17"/>
      <c r="D10" s="5"/>
      <c r="E10" s="17"/>
      <c r="F10" s="5"/>
      <c r="G10" s="17"/>
      <c r="H10" s="5" t="s">
        <v>45</v>
      </c>
      <c r="I10" s="20"/>
    </row>
    <row r="11" spans="1:9" x14ac:dyDescent="0.2">
      <c r="A11" t="s">
        <v>9</v>
      </c>
      <c r="B11" s="6" t="s">
        <v>171</v>
      </c>
      <c r="C11" s="17"/>
      <c r="D11" s="5"/>
      <c r="E11" s="17"/>
      <c r="F11" s="6" t="s">
        <v>47</v>
      </c>
      <c r="G11" s="17"/>
      <c r="H11" s="5" t="s">
        <v>63</v>
      </c>
      <c r="I11" s="20"/>
    </row>
    <row r="12" spans="1:9" x14ac:dyDescent="0.2">
      <c r="A12" t="s">
        <v>10</v>
      </c>
      <c r="B12" s="5"/>
      <c r="C12" s="17"/>
      <c r="D12" s="5"/>
      <c r="E12" s="17"/>
      <c r="F12" s="5"/>
      <c r="G12" s="17"/>
      <c r="H12" s="5" t="s">
        <v>63</v>
      </c>
      <c r="I12" s="20"/>
    </row>
    <row r="13" spans="1:9" x14ac:dyDescent="0.2">
      <c r="A13" t="s">
        <v>11</v>
      </c>
      <c r="B13" s="5" t="s">
        <v>172</v>
      </c>
      <c r="C13" s="17"/>
      <c r="D13" s="5" t="s">
        <v>76</v>
      </c>
      <c r="E13" s="17"/>
      <c r="F13" s="5" t="s">
        <v>173</v>
      </c>
      <c r="G13" s="17"/>
      <c r="H13" s="7"/>
      <c r="I13" s="20"/>
    </row>
    <row r="14" spans="1:9" x14ac:dyDescent="0.2">
      <c r="A14" t="s">
        <v>12</v>
      </c>
      <c r="B14" s="41" t="s">
        <v>174</v>
      </c>
      <c r="C14" s="17"/>
      <c r="D14" s="16"/>
      <c r="E14" s="17"/>
      <c r="F14" s="5" t="s">
        <v>36</v>
      </c>
      <c r="G14" s="17"/>
      <c r="H14" s="6"/>
      <c r="I14" s="20"/>
    </row>
    <row r="15" spans="1:9" x14ac:dyDescent="0.2">
      <c r="A15" t="s">
        <v>13</v>
      </c>
      <c r="B15" s="7" t="s">
        <v>217</v>
      </c>
      <c r="C15" s="17"/>
      <c r="D15" s="5" t="s">
        <v>78</v>
      </c>
      <c r="E15" s="17"/>
      <c r="F15" s="5" t="s">
        <v>218</v>
      </c>
      <c r="G15" s="17"/>
      <c r="H15" s="7" t="s">
        <v>32</v>
      </c>
      <c r="I15" s="20"/>
    </row>
    <row r="16" spans="1:9" x14ac:dyDescent="0.2">
      <c r="A16" t="s">
        <v>14</v>
      </c>
      <c r="B16" s="6" t="s">
        <v>33</v>
      </c>
      <c r="C16" s="17"/>
      <c r="D16" s="6" t="s">
        <v>33</v>
      </c>
      <c r="E16" s="17"/>
      <c r="F16" s="6" t="s">
        <v>33</v>
      </c>
      <c r="G16" s="17"/>
      <c r="H16" s="6" t="s">
        <v>33</v>
      </c>
      <c r="I16" s="20"/>
    </row>
    <row r="17" spans="1:9" x14ac:dyDescent="0.2">
      <c r="A17" t="s">
        <v>40</v>
      </c>
      <c r="B17" s="5" t="s">
        <v>55</v>
      </c>
      <c r="C17" s="17"/>
      <c r="D17" s="5" t="s">
        <v>55</v>
      </c>
      <c r="E17" s="17"/>
      <c r="F17" s="5" t="s">
        <v>55</v>
      </c>
      <c r="G17" s="17"/>
      <c r="H17" s="7" t="s">
        <v>41</v>
      </c>
      <c r="I17" s="20"/>
    </row>
    <row r="18" spans="1:9" x14ac:dyDescent="0.2">
      <c r="A18" t="s">
        <v>42</v>
      </c>
      <c r="B18" s="6"/>
      <c r="C18" s="17"/>
      <c r="D18" s="5" t="s">
        <v>79</v>
      </c>
      <c r="E18" s="17"/>
      <c r="F18" s="5" t="s">
        <v>43</v>
      </c>
      <c r="G18" s="17"/>
      <c r="H18" s="7" t="s">
        <v>44</v>
      </c>
      <c r="I18" s="20"/>
    </row>
    <row r="19" spans="1:9" ht="45" x14ac:dyDescent="0.2">
      <c r="A19" t="s">
        <v>64</v>
      </c>
      <c r="B19" s="42" t="s">
        <v>213</v>
      </c>
      <c r="C19" s="17"/>
      <c r="D19" s="7" t="s">
        <v>65</v>
      </c>
      <c r="E19" s="17"/>
      <c r="F19" s="42" t="s">
        <v>213</v>
      </c>
      <c r="G19" s="17"/>
      <c r="H19" s="7" t="s">
        <v>65</v>
      </c>
      <c r="I19" s="20"/>
    </row>
    <row r="20" spans="1:9" x14ac:dyDescent="0.2">
      <c r="C20" s="17"/>
      <c r="E20" s="17"/>
      <c r="G20" s="17"/>
      <c r="I20" s="20"/>
    </row>
    <row r="21" spans="1:9" x14ac:dyDescent="0.2">
      <c r="A21" s="4" t="s">
        <v>15</v>
      </c>
      <c r="C21" s="17"/>
      <c r="E21" s="17"/>
      <c r="G21" s="17"/>
      <c r="I21" s="20"/>
    </row>
    <row r="22" spans="1:9" ht="75" x14ac:dyDescent="0.2">
      <c r="A22" t="s">
        <v>29</v>
      </c>
      <c r="B22" s="2" t="s">
        <v>175</v>
      </c>
      <c r="C22" s="17"/>
      <c r="D22" s="2" t="s">
        <v>37</v>
      </c>
      <c r="E22" s="17"/>
      <c r="F22" s="2" t="s">
        <v>182</v>
      </c>
      <c r="G22" s="17"/>
      <c r="H22" s="8" t="s">
        <v>38</v>
      </c>
      <c r="I22" s="20"/>
    </row>
    <row r="23" spans="1:9" ht="60" customHeight="1" x14ac:dyDescent="0.2">
      <c r="A23" t="s">
        <v>12</v>
      </c>
      <c r="B23" s="2" t="s">
        <v>176</v>
      </c>
      <c r="C23" s="17"/>
      <c r="D23" s="2" t="s">
        <v>77</v>
      </c>
      <c r="E23" s="17"/>
      <c r="F23" s="2" t="s">
        <v>52</v>
      </c>
      <c r="G23" s="17"/>
      <c r="H23" s="8" t="s">
        <v>39</v>
      </c>
      <c r="I23" s="20"/>
    </row>
    <row r="24" spans="1:9" ht="60" x14ac:dyDescent="0.2">
      <c r="A24" t="s">
        <v>16</v>
      </c>
      <c r="B24" s="2" t="s">
        <v>66</v>
      </c>
      <c r="C24" s="17"/>
      <c r="D24" s="2" t="s">
        <v>35</v>
      </c>
      <c r="E24" s="17"/>
      <c r="F24" s="2" t="s">
        <v>184</v>
      </c>
      <c r="G24" s="19"/>
      <c r="H24" s="8" t="s">
        <v>46</v>
      </c>
      <c r="I24" s="20"/>
    </row>
    <row r="25" spans="1:9" ht="45" x14ac:dyDescent="0.2">
      <c r="A25" t="s">
        <v>11</v>
      </c>
      <c r="B25" s="2" t="s">
        <v>177</v>
      </c>
      <c r="C25" s="17"/>
      <c r="D25" s="2" t="s">
        <v>70</v>
      </c>
      <c r="E25" s="17"/>
      <c r="F25" s="2" t="s">
        <v>50</v>
      </c>
      <c r="G25" s="19"/>
      <c r="H25" s="8" t="s">
        <v>57</v>
      </c>
      <c r="I25" s="20"/>
    </row>
    <row r="26" spans="1:9" ht="45" x14ac:dyDescent="0.2">
      <c r="A26" t="s">
        <v>17</v>
      </c>
      <c r="B26" s="2" t="s">
        <v>178</v>
      </c>
      <c r="C26" s="17"/>
      <c r="D26" s="2" t="s">
        <v>34</v>
      </c>
      <c r="E26" s="17"/>
      <c r="F26" s="2" t="s">
        <v>51</v>
      </c>
      <c r="G26" s="19"/>
      <c r="H26" s="8" t="s">
        <v>58</v>
      </c>
      <c r="I26" s="20"/>
    </row>
    <row r="27" spans="1:9" ht="75" x14ac:dyDescent="0.2">
      <c r="A27" t="s">
        <v>18</v>
      </c>
      <c r="B27" s="2" t="s">
        <v>179</v>
      </c>
      <c r="C27" s="17"/>
      <c r="D27" s="2" t="s">
        <v>75</v>
      </c>
      <c r="E27" s="17"/>
      <c r="F27" s="2" t="s">
        <v>72</v>
      </c>
      <c r="G27" s="19"/>
      <c r="H27" s="8" t="s">
        <v>59</v>
      </c>
      <c r="I27" s="20"/>
    </row>
    <row r="28" spans="1:9" ht="45" x14ac:dyDescent="0.2">
      <c r="A28" t="s">
        <v>19</v>
      </c>
      <c r="B28" s="2" t="s">
        <v>180</v>
      </c>
      <c r="C28" s="17"/>
      <c r="D28" s="2" t="s">
        <v>80</v>
      </c>
      <c r="E28" s="17"/>
      <c r="F28" s="2" t="s">
        <v>20</v>
      </c>
      <c r="G28" s="19"/>
      <c r="H28" s="8" t="s">
        <v>46</v>
      </c>
      <c r="I28" s="20"/>
    </row>
    <row r="29" spans="1:9" ht="75" x14ac:dyDescent="0.2">
      <c r="A29" t="s">
        <v>49</v>
      </c>
      <c r="B29" s="2" t="s">
        <v>181</v>
      </c>
      <c r="C29" s="17"/>
      <c r="D29" s="2" t="s">
        <v>81</v>
      </c>
      <c r="E29" s="17"/>
      <c r="F29" s="2" t="s">
        <v>201</v>
      </c>
      <c r="G29" s="19"/>
      <c r="H29" s="8" t="s">
        <v>60</v>
      </c>
      <c r="I29" s="20"/>
    </row>
    <row r="30" spans="1:9" ht="45" x14ac:dyDescent="0.2">
      <c r="A30" t="s">
        <v>22</v>
      </c>
      <c r="B30" s="2" t="s">
        <v>31</v>
      </c>
      <c r="C30" s="19"/>
      <c r="D30" s="2" t="s">
        <v>71</v>
      </c>
      <c r="E30" s="17"/>
      <c r="F30" s="2" t="s">
        <v>197</v>
      </c>
      <c r="G30" s="19"/>
      <c r="H30" s="8" t="s">
        <v>56</v>
      </c>
      <c r="I30" s="20"/>
    </row>
    <row r="31" spans="1:9" ht="30" x14ac:dyDescent="0.2">
      <c r="A31" t="s">
        <v>23</v>
      </c>
      <c r="B31" s="2" t="s">
        <v>67</v>
      </c>
      <c r="C31" s="19"/>
      <c r="D31" s="2" t="s">
        <v>74</v>
      </c>
      <c r="E31" s="17"/>
      <c r="F31" s="2" t="s">
        <v>24</v>
      </c>
      <c r="G31" s="19"/>
      <c r="H31" s="8"/>
      <c r="I31" s="20"/>
    </row>
    <row r="32" spans="1:9" ht="75" x14ac:dyDescent="0.2">
      <c r="A32" t="s">
        <v>53</v>
      </c>
      <c r="B32" s="52" t="s">
        <v>203</v>
      </c>
      <c r="C32" s="19"/>
      <c r="D32" s="2" t="s">
        <v>82</v>
      </c>
      <c r="E32" s="17"/>
      <c r="F32" s="2" t="s">
        <v>183</v>
      </c>
      <c r="G32" s="19"/>
      <c r="H32" s="8"/>
      <c r="I32" s="20"/>
    </row>
    <row r="33" spans="1:9" x14ac:dyDescent="0.2">
      <c r="C33" s="9"/>
      <c r="E33" s="9"/>
      <c r="G33" s="9"/>
    </row>
    <row r="34" spans="1:9" x14ac:dyDescent="0.2">
      <c r="A34" s="4" t="s">
        <v>199</v>
      </c>
      <c r="C34" s="9"/>
      <c r="E34" s="9"/>
      <c r="G34" s="9"/>
    </row>
    <row r="35" spans="1:9" x14ac:dyDescent="0.2">
      <c r="C35" s="9"/>
      <c r="E35" s="9"/>
      <c r="G35" s="9"/>
    </row>
    <row r="36" spans="1:9" x14ac:dyDescent="0.2">
      <c r="A36" t="s">
        <v>30</v>
      </c>
      <c r="B36" s="3"/>
      <c r="C36" s="21">
        <f>C46</f>
        <v>150000</v>
      </c>
      <c r="D36" s="3"/>
      <c r="E36" s="21">
        <v>125250</v>
      </c>
      <c r="F36" s="3"/>
      <c r="G36" s="21">
        <f>G46+G49+G52</f>
        <v>122500</v>
      </c>
      <c r="H36" s="3"/>
      <c r="I36" s="23">
        <v>0</v>
      </c>
    </row>
    <row r="37" spans="1:9" x14ac:dyDescent="0.2">
      <c r="A37" t="s">
        <v>196</v>
      </c>
      <c r="B37" s="3">
        <f>B46</f>
        <v>180000</v>
      </c>
      <c r="C37" s="21">
        <v>0</v>
      </c>
      <c r="D37" s="3">
        <v>153000</v>
      </c>
      <c r="E37" s="21">
        <v>0</v>
      </c>
      <c r="F37" s="3">
        <f>(F46)*0.9</f>
        <v>123495.3</v>
      </c>
      <c r="G37" s="21">
        <v>0</v>
      </c>
      <c r="H37" s="3">
        <v>198000</v>
      </c>
      <c r="I37" s="23">
        <v>0</v>
      </c>
    </row>
    <row r="38" spans="1:9" x14ac:dyDescent="0.2">
      <c r="A38" t="s">
        <v>25</v>
      </c>
      <c r="B38" s="14">
        <v>0</v>
      </c>
      <c r="C38" s="22">
        <v>0</v>
      </c>
      <c r="D38" s="10">
        <v>0</v>
      </c>
      <c r="E38" s="22">
        <v>25000</v>
      </c>
      <c r="F38" s="10">
        <f>F52</f>
        <v>30874.5</v>
      </c>
      <c r="G38" s="22">
        <v>0</v>
      </c>
      <c r="H38" s="10">
        <v>0</v>
      </c>
      <c r="I38" s="24">
        <v>0</v>
      </c>
    </row>
    <row r="39" spans="1:9" x14ac:dyDescent="0.2">
      <c r="B39" s="3">
        <f t="shared" ref="B39:I39" si="0">SUM(B36:B38)</f>
        <v>180000</v>
      </c>
      <c r="C39" s="21">
        <f t="shared" si="0"/>
        <v>150000</v>
      </c>
      <c r="D39" s="3">
        <f t="shared" si="0"/>
        <v>153000</v>
      </c>
      <c r="E39" s="21">
        <f t="shared" si="0"/>
        <v>150250</v>
      </c>
      <c r="F39" s="3">
        <f t="shared" si="0"/>
        <v>154369.79999999999</v>
      </c>
      <c r="G39" s="21">
        <f t="shared" si="0"/>
        <v>122500</v>
      </c>
      <c r="H39" s="3">
        <f t="shared" si="0"/>
        <v>198000</v>
      </c>
      <c r="I39" s="23">
        <f t="shared" si="0"/>
        <v>0</v>
      </c>
    </row>
    <row r="40" spans="1:9" x14ac:dyDescent="0.2">
      <c r="B40" s="3"/>
      <c r="C40" s="21"/>
      <c r="D40" s="3"/>
      <c r="E40" s="21"/>
      <c r="F40" s="3"/>
      <c r="G40" s="21"/>
      <c r="H40" s="3"/>
      <c r="I40" s="23"/>
    </row>
    <row r="41" spans="1:9" s="44" customFormat="1" x14ac:dyDescent="0.2">
      <c r="A41" s="44" t="s">
        <v>194</v>
      </c>
      <c r="B41" s="45">
        <f>B39+C39</f>
        <v>330000</v>
      </c>
      <c r="C41" s="46"/>
      <c r="D41" s="45"/>
      <c r="E41" s="46"/>
      <c r="F41" s="45">
        <f>F39+G39</f>
        <v>276869.8</v>
      </c>
      <c r="G41" s="46"/>
      <c r="H41" s="45"/>
      <c r="I41" s="47"/>
    </row>
    <row r="42" spans="1:9" s="44" customFormat="1" x14ac:dyDescent="0.2">
      <c r="A42" s="44" t="s">
        <v>195</v>
      </c>
      <c r="B42" s="45">
        <f>B37</f>
        <v>180000</v>
      </c>
      <c r="C42" s="46"/>
      <c r="D42" s="45"/>
      <c r="E42" s="46"/>
      <c r="F42" s="45">
        <f>F37</f>
        <v>123495.3</v>
      </c>
      <c r="G42" s="46"/>
      <c r="H42" s="45"/>
      <c r="I42" s="47"/>
    </row>
    <row r="43" spans="1:9" x14ac:dyDescent="0.2">
      <c r="B43" s="3"/>
      <c r="C43" s="21"/>
      <c r="D43" s="3"/>
      <c r="E43" s="21"/>
      <c r="F43" s="3"/>
      <c r="G43" s="21"/>
      <c r="H43" s="3"/>
      <c r="I43" s="23"/>
    </row>
    <row r="44" spans="1:9" x14ac:dyDescent="0.2">
      <c r="A44" s="4" t="s">
        <v>202</v>
      </c>
      <c r="B44" s="3"/>
      <c r="C44" s="21"/>
      <c r="D44" s="3"/>
      <c r="E44" s="21"/>
      <c r="F44" s="3"/>
      <c r="G44" s="21"/>
      <c r="H44" s="3"/>
      <c r="I44" s="23"/>
    </row>
    <row r="45" spans="1:9" x14ac:dyDescent="0.2">
      <c r="B45" s="3"/>
      <c r="C45" s="21"/>
      <c r="D45" s="3"/>
      <c r="E45" s="21"/>
      <c r="F45" s="3"/>
      <c r="G45" s="21"/>
      <c r="H45" s="3"/>
      <c r="I45" s="23"/>
    </row>
    <row r="46" spans="1:9" x14ac:dyDescent="0.2">
      <c r="A46" t="s">
        <v>186</v>
      </c>
      <c r="B46" s="3">
        <v>180000</v>
      </c>
      <c r="C46" s="21">
        <v>150000</v>
      </c>
      <c r="D46" s="3">
        <v>0</v>
      </c>
      <c r="E46" s="21">
        <v>0</v>
      </c>
      <c r="F46" s="3">
        <v>137217</v>
      </c>
      <c r="G46" s="21">
        <v>50000</v>
      </c>
      <c r="H46" s="3">
        <v>0</v>
      </c>
      <c r="I46" s="23">
        <v>0</v>
      </c>
    </row>
    <row r="47" spans="1:9" x14ac:dyDescent="0.2">
      <c r="A47" t="s">
        <v>187</v>
      </c>
      <c r="B47" s="3">
        <f>4000*12</f>
        <v>48000</v>
      </c>
      <c r="C47" s="21">
        <v>20000</v>
      </c>
      <c r="D47" s="3">
        <v>0</v>
      </c>
      <c r="E47" s="21">
        <v>0</v>
      </c>
      <c r="F47" s="3">
        <v>0</v>
      </c>
      <c r="G47" s="21">
        <v>0</v>
      </c>
      <c r="H47" s="3">
        <v>0</v>
      </c>
      <c r="I47" s="23">
        <v>0</v>
      </c>
    </row>
    <row r="48" spans="1:9" x14ac:dyDescent="0.2">
      <c r="A48" t="s">
        <v>188</v>
      </c>
      <c r="B48" s="3">
        <v>0</v>
      </c>
      <c r="C48" s="21">
        <v>0</v>
      </c>
      <c r="D48" s="3">
        <v>0</v>
      </c>
      <c r="E48" s="21">
        <v>0</v>
      </c>
      <c r="F48" s="3">
        <v>0</v>
      </c>
      <c r="G48" s="21">
        <v>0</v>
      </c>
      <c r="H48" s="3">
        <v>0</v>
      </c>
      <c r="I48" s="23">
        <v>0</v>
      </c>
    </row>
    <row r="49" spans="1:9" x14ac:dyDescent="0.2">
      <c r="A49" t="s">
        <v>189</v>
      </c>
      <c r="B49" s="3">
        <f>5000*12</f>
        <v>60000</v>
      </c>
      <c r="C49" s="21">
        <v>0</v>
      </c>
      <c r="D49" s="3">
        <v>0</v>
      </c>
      <c r="E49" s="21">
        <v>0</v>
      </c>
      <c r="F49" s="3">
        <v>41166</v>
      </c>
      <c r="G49" s="21">
        <v>22500</v>
      </c>
      <c r="H49" s="3">
        <v>0</v>
      </c>
      <c r="I49" s="23">
        <v>0</v>
      </c>
    </row>
    <row r="50" spans="1:9" x14ac:dyDescent="0.2">
      <c r="A50" t="s">
        <v>190</v>
      </c>
      <c r="B50" s="3">
        <v>0</v>
      </c>
      <c r="C50" s="21">
        <v>0</v>
      </c>
      <c r="D50" s="3">
        <v>0</v>
      </c>
      <c r="E50" s="21">
        <v>0</v>
      </c>
      <c r="F50" s="3">
        <v>70000</v>
      </c>
      <c r="G50" s="21">
        <v>0</v>
      </c>
      <c r="H50" s="3">
        <v>0</v>
      </c>
      <c r="I50" s="23">
        <v>0</v>
      </c>
    </row>
    <row r="51" spans="1:9" x14ac:dyDescent="0.2">
      <c r="A51" t="s">
        <v>191</v>
      </c>
      <c r="B51" s="3">
        <v>0</v>
      </c>
      <c r="C51" s="21">
        <v>0</v>
      </c>
      <c r="D51" s="3">
        <v>0</v>
      </c>
      <c r="E51" s="21">
        <v>0</v>
      </c>
      <c r="F51" s="3">
        <f>100*100</f>
        <v>10000</v>
      </c>
      <c r="G51" s="21">
        <v>0</v>
      </c>
      <c r="H51" s="3">
        <v>0</v>
      </c>
      <c r="I51" s="23">
        <v>0</v>
      </c>
    </row>
    <row r="52" spans="1:9" x14ac:dyDescent="0.2">
      <c r="A52" t="s">
        <v>200</v>
      </c>
      <c r="B52" s="3">
        <v>0</v>
      </c>
      <c r="C52" s="21">
        <v>0</v>
      </c>
      <c r="D52" s="3">
        <v>0</v>
      </c>
      <c r="E52" s="21">
        <v>0</v>
      </c>
      <c r="F52" s="3">
        <f>34305*0.9</f>
        <v>30874.5</v>
      </c>
      <c r="G52" s="21">
        <v>50000</v>
      </c>
      <c r="H52" s="3">
        <v>0</v>
      </c>
      <c r="I52" s="23">
        <v>0</v>
      </c>
    </row>
    <row r="53" spans="1:9" x14ac:dyDescent="0.2">
      <c r="A53" t="s">
        <v>192</v>
      </c>
      <c r="B53" s="3">
        <v>0</v>
      </c>
      <c r="C53" s="21">
        <v>0</v>
      </c>
      <c r="D53" s="3">
        <v>0</v>
      </c>
      <c r="E53" s="21">
        <v>0</v>
      </c>
      <c r="F53" s="3">
        <v>34305</v>
      </c>
      <c r="G53" s="21">
        <v>10000</v>
      </c>
      <c r="H53" s="3">
        <v>21600</v>
      </c>
      <c r="I53" s="23">
        <v>0</v>
      </c>
    </row>
    <row r="54" spans="1:9" x14ac:dyDescent="0.2">
      <c r="A54" t="s">
        <v>193</v>
      </c>
      <c r="B54" s="3">
        <v>0</v>
      </c>
      <c r="C54" s="21">
        <v>0</v>
      </c>
      <c r="D54" s="3">
        <v>0</v>
      </c>
      <c r="E54" s="21">
        <v>0</v>
      </c>
      <c r="F54" s="3">
        <v>13722</v>
      </c>
      <c r="G54" s="21">
        <v>0</v>
      </c>
      <c r="H54" s="3"/>
      <c r="I54" s="23"/>
    </row>
    <row r="55" spans="1:9" x14ac:dyDescent="0.2">
      <c r="D55" s="3"/>
    </row>
    <row r="57" spans="1:9" ht="45" x14ac:dyDescent="0.2">
      <c r="A57" t="s">
        <v>73</v>
      </c>
      <c r="B57" s="2" t="s">
        <v>198</v>
      </c>
      <c r="F57" s="2" t="s">
        <v>222</v>
      </c>
    </row>
    <row r="58" spans="1:9" ht="60" x14ac:dyDescent="0.2">
      <c r="B58" s="55" t="s">
        <v>223</v>
      </c>
      <c r="F58" s="2" t="s">
        <v>221</v>
      </c>
    </row>
    <row r="59" spans="1:9" ht="30" x14ac:dyDescent="0.2">
      <c r="B59" s="2" t="s">
        <v>219</v>
      </c>
      <c r="F59" s="2" t="s">
        <v>219</v>
      </c>
    </row>
    <row r="60" spans="1:9" ht="30" x14ac:dyDescent="0.2">
      <c r="B60" s="2" t="s">
        <v>220</v>
      </c>
      <c r="F60" s="2" t="s">
        <v>220</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A2439-A84D-3642-AA3D-D48C02382392}">
  <dimension ref="A1:F24"/>
  <sheetViews>
    <sheetView zoomScale="110" zoomScaleNormal="110" workbookViewId="0">
      <selection activeCell="A3" sqref="A3"/>
    </sheetView>
  </sheetViews>
  <sheetFormatPr baseColWidth="10" defaultRowHeight="14" x14ac:dyDescent="0.2"/>
  <cols>
    <col min="1" max="1" width="65.796875" customWidth="1"/>
    <col min="2" max="5" width="21" style="1" customWidth="1"/>
    <col min="6" max="6" width="99.3984375" customWidth="1"/>
  </cols>
  <sheetData>
    <row r="1" spans="1:6" x14ac:dyDescent="0.2">
      <c r="A1" s="4" t="s">
        <v>84</v>
      </c>
      <c r="B1" s="25"/>
      <c r="C1" s="25"/>
    </row>
    <row r="2" spans="1:6" x14ac:dyDescent="0.2">
      <c r="A2" s="4" t="s">
        <v>228</v>
      </c>
      <c r="B2" s="25"/>
      <c r="C2" s="25"/>
    </row>
    <row r="3" spans="1:6" x14ac:dyDescent="0.2">
      <c r="A3" t="s">
        <v>215</v>
      </c>
    </row>
    <row r="5" spans="1:6" x14ac:dyDescent="0.2">
      <c r="A5" s="50" t="s">
        <v>214</v>
      </c>
    </row>
    <row r="7" spans="1:6" x14ac:dyDescent="0.2">
      <c r="A7" s="4" t="s">
        <v>130</v>
      </c>
      <c r="B7" s="11" t="s">
        <v>121</v>
      </c>
      <c r="C7" s="11" t="s">
        <v>100</v>
      </c>
      <c r="D7" s="11" t="s">
        <v>21</v>
      </c>
      <c r="E7" s="11" t="s">
        <v>3</v>
      </c>
      <c r="F7" s="26" t="s">
        <v>90</v>
      </c>
    </row>
    <row r="8" spans="1:6" x14ac:dyDescent="0.2">
      <c r="A8" s="27" t="s">
        <v>170</v>
      </c>
      <c r="B8" s="28">
        <v>20</v>
      </c>
      <c r="C8" s="38">
        <v>4.8499999999999996</v>
      </c>
      <c r="D8" s="51">
        <f>'Raw Scores'!S7</f>
        <v>3.0687500000000001</v>
      </c>
      <c r="E8" s="51">
        <f>'Raw Scores'!S18</f>
        <v>3.09375</v>
      </c>
      <c r="F8" s="27" t="s">
        <v>120</v>
      </c>
    </row>
    <row r="9" spans="1:6" x14ac:dyDescent="0.2">
      <c r="A9" t="s">
        <v>89</v>
      </c>
      <c r="B9" s="29">
        <v>15</v>
      </c>
      <c r="C9" s="35">
        <v>4.2</v>
      </c>
      <c r="D9" s="48">
        <f>'Raw Scores'!S8</f>
        <v>3.2124999999999999</v>
      </c>
      <c r="E9" s="48">
        <f>'Raw Scores'!S19</f>
        <v>2.7406250000000001</v>
      </c>
      <c r="F9" t="s">
        <v>91</v>
      </c>
    </row>
    <row r="10" spans="1:6" x14ac:dyDescent="0.2">
      <c r="A10" s="27" t="s">
        <v>85</v>
      </c>
      <c r="B10" s="28">
        <v>15</v>
      </c>
      <c r="C10" s="38">
        <v>4</v>
      </c>
      <c r="D10" s="51">
        <f>'Raw Scores'!S9</f>
        <v>3.078125</v>
      </c>
      <c r="E10" s="51">
        <f>'Raw Scores'!S20</f>
        <v>1.609375</v>
      </c>
      <c r="F10" s="27" t="s">
        <v>92</v>
      </c>
    </row>
    <row r="11" spans="1:6" x14ac:dyDescent="0.2">
      <c r="A11" t="s">
        <v>88</v>
      </c>
      <c r="B11" s="29">
        <v>15</v>
      </c>
      <c r="C11" s="39">
        <v>4.5</v>
      </c>
      <c r="D11" s="48">
        <f>'Raw Scores'!S10</f>
        <v>3.2531249999999998</v>
      </c>
      <c r="E11" s="48">
        <f>'Raw Scores'!S21</f>
        <v>1.9593750000000001</v>
      </c>
      <c r="F11" t="s">
        <v>98</v>
      </c>
    </row>
    <row r="12" spans="1:6" x14ac:dyDescent="0.2">
      <c r="A12" s="27" t="s">
        <v>86</v>
      </c>
      <c r="B12" s="28">
        <v>15</v>
      </c>
      <c r="C12" s="40">
        <v>4.2</v>
      </c>
      <c r="D12" s="51">
        <f>'Raw Scores'!S11</f>
        <v>3.2781250000000002</v>
      </c>
      <c r="E12" s="51">
        <f>'Raw Scores'!S22</f>
        <v>1.9781249999999999</v>
      </c>
      <c r="F12" s="27" t="s">
        <v>93</v>
      </c>
    </row>
    <row r="13" spans="1:6" x14ac:dyDescent="0.2">
      <c r="A13" t="s">
        <v>87</v>
      </c>
      <c r="B13" s="29">
        <v>10</v>
      </c>
      <c r="C13" s="39">
        <v>3.75</v>
      </c>
      <c r="D13" s="48">
        <f>'Raw Scores'!S12</f>
        <v>3.2124999999999999</v>
      </c>
      <c r="E13" s="48">
        <f>'Raw Scores'!S23</f>
        <v>2.7468750000000002</v>
      </c>
      <c r="F13" t="s">
        <v>94</v>
      </c>
    </row>
    <row r="14" spans="1:6" x14ac:dyDescent="0.2">
      <c r="A14" s="27" t="s">
        <v>95</v>
      </c>
      <c r="B14" s="28">
        <v>5</v>
      </c>
      <c r="C14" s="40">
        <v>4.25</v>
      </c>
      <c r="D14" s="51">
        <f>'Raw Scores'!S13</f>
        <v>3.0749999999999997</v>
      </c>
      <c r="E14" s="51">
        <f>'Raw Scores'!S24</f>
        <v>2.3156250000000003</v>
      </c>
      <c r="F14" s="27" t="s">
        <v>96</v>
      </c>
    </row>
    <row r="15" spans="1:6" x14ac:dyDescent="0.2">
      <c r="A15" t="s">
        <v>97</v>
      </c>
      <c r="B15" s="30">
        <v>5</v>
      </c>
      <c r="C15" s="36">
        <v>3.5</v>
      </c>
      <c r="D15" s="49">
        <f>'Raw Scores'!S14</f>
        <v>2.2406250000000001</v>
      </c>
      <c r="E15" s="49">
        <f>'Raw Scores'!S25</f>
        <v>2.7281249999999999</v>
      </c>
      <c r="F15" t="s">
        <v>99</v>
      </c>
    </row>
    <row r="16" spans="1:6" x14ac:dyDescent="0.2">
      <c r="A16" t="s">
        <v>122</v>
      </c>
      <c r="B16" s="29">
        <f>SUM(B8:B15)</f>
        <v>100</v>
      </c>
      <c r="C16" s="35">
        <f>SUMPRODUCT(B8:B15,C8:C15)/SUM(B8:B15)</f>
        <v>4.2675000000000001</v>
      </c>
      <c r="D16" s="35">
        <f>SUMPRODUCT(B8:B15,D8:D15)/SUM(B8:B15)</f>
        <v>3.1240625</v>
      </c>
      <c r="E16" s="35">
        <f>SUMPRODUCT(B8:B15,E8:E15)/SUM(B8:B15)</f>
        <v>2.3887499999999999</v>
      </c>
    </row>
    <row r="18" spans="1:6" x14ac:dyDescent="0.2">
      <c r="A18" s="4" t="s">
        <v>127</v>
      </c>
      <c r="C18" s="11" t="s">
        <v>100</v>
      </c>
      <c r="D18" s="11" t="s">
        <v>21</v>
      </c>
      <c r="E18" s="11" t="s">
        <v>3</v>
      </c>
      <c r="F18" s="26" t="s">
        <v>90</v>
      </c>
    </row>
    <row r="19" spans="1:6" x14ac:dyDescent="0.2">
      <c r="A19" s="27" t="s">
        <v>128</v>
      </c>
      <c r="B19" s="20"/>
      <c r="C19" s="38">
        <v>0.05</v>
      </c>
      <c r="D19" s="38">
        <v>7.4999999999999997E-2</v>
      </c>
      <c r="E19" s="38">
        <v>0</v>
      </c>
      <c r="F19" s="27" t="s">
        <v>133</v>
      </c>
    </row>
    <row r="20" spans="1:6" x14ac:dyDescent="0.2">
      <c r="A20" t="s">
        <v>159</v>
      </c>
      <c r="C20" s="35">
        <v>0.05</v>
      </c>
      <c r="D20" s="35">
        <v>0</v>
      </c>
      <c r="E20" s="35">
        <v>0.05</v>
      </c>
      <c r="F20" t="s">
        <v>160</v>
      </c>
    </row>
    <row r="21" spans="1:6" x14ac:dyDescent="0.2">
      <c r="A21" s="27" t="s">
        <v>129</v>
      </c>
      <c r="B21" s="20"/>
      <c r="C21" s="38">
        <v>0.05</v>
      </c>
      <c r="D21" s="38">
        <v>0</v>
      </c>
      <c r="E21" s="38">
        <v>0.05</v>
      </c>
      <c r="F21" s="27" t="s">
        <v>161</v>
      </c>
    </row>
    <row r="22" spans="1:6" x14ac:dyDescent="0.2">
      <c r="A22" t="s">
        <v>132</v>
      </c>
      <c r="C22" s="36">
        <v>2.5000000000000001E-2</v>
      </c>
      <c r="D22" s="36">
        <v>2.5000000000000001E-2</v>
      </c>
      <c r="E22" s="36">
        <v>0</v>
      </c>
      <c r="F22" t="s">
        <v>134</v>
      </c>
    </row>
    <row r="23" spans="1:6" x14ac:dyDescent="0.2">
      <c r="C23" s="35"/>
      <c r="D23" s="35"/>
      <c r="E23" s="35"/>
    </row>
    <row r="24" spans="1:6" x14ac:dyDescent="0.2">
      <c r="A24" s="31" t="s">
        <v>131</v>
      </c>
      <c r="B24" s="32"/>
      <c r="C24" s="37">
        <f>C16+C19+C21+C22</f>
        <v>4.3925000000000001</v>
      </c>
      <c r="D24" s="37">
        <f t="shared" ref="D24" si="0">D16+D19+D21+D22</f>
        <v>3.2240625000000001</v>
      </c>
      <c r="E24" s="37">
        <f>E16+E19+E20+E21+E22</f>
        <v>2.4887499999999996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B870E-0406-4A46-BAD8-CAD560657732}">
  <dimension ref="A1:A36"/>
  <sheetViews>
    <sheetView zoomScale="120" zoomScaleNormal="120" workbookViewId="0">
      <selection activeCell="A10" sqref="A10"/>
    </sheetView>
  </sheetViews>
  <sheetFormatPr baseColWidth="10" defaultRowHeight="14" x14ac:dyDescent="0.2"/>
  <cols>
    <col min="1" max="16384" width="11" style="34"/>
  </cols>
  <sheetData>
    <row r="1" spans="1:1" x14ac:dyDescent="0.2">
      <c r="A1" s="4" t="s">
        <v>158</v>
      </c>
    </row>
    <row r="3" spans="1:1" x14ac:dyDescent="0.2">
      <c r="A3" s="33" t="s">
        <v>135</v>
      </c>
    </row>
    <row r="4" spans="1:1" x14ac:dyDescent="0.2">
      <c r="A4" s="33" t="s">
        <v>136</v>
      </c>
    </row>
    <row r="5" spans="1:1" x14ac:dyDescent="0.2">
      <c r="A5" s="33" t="s">
        <v>137</v>
      </c>
    </row>
    <row r="6" spans="1:1" x14ac:dyDescent="0.2">
      <c r="A6" s="33" t="s">
        <v>138</v>
      </c>
    </row>
    <row r="7" spans="1:1" x14ac:dyDescent="0.2">
      <c r="A7" s="33" t="s">
        <v>139</v>
      </c>
    </row>
    <row r="8" spans="1:1" x14ac:dyDescent="0.2">
      <c r="A8" s="33" t="s">
        <v>140</v>
      </c>
    </row>
    <row r="9" spans="1:1" x14ac:dyDescent="0.2">
      <c r="A9" s="33" t="s">
        <v>141</v>
      </c>
    </row>
    <row r="10" spans="1:1" x14ac:dyDescent="0.2">
      <c r="A10" s="33" t="s">
        <v>142</v>
      </c>
    </row>
    <row r="11" spans="1:1" x14ac:dyDescent="0.2">
      <c r="A11" s="33" t="s">
        <v>143</v>
      </c>
    </row>
    <row r="12" spans="1:1" x14ac:dyDescent="0.2">
      <c r="A12" s="33" t="s">
        <v>144</v>
      </c>
    </row>
    <row r="13" spans="1:1" x14ac:dyDescent="0.2">
      <c r="A13" s="33" t="s">
        <v>145</v>
      </c>
    </row>
    <row r="14" spans="1:1" x14ac:dyDescent="0.2">
      <c r="A14" s="33" t="s">
        <v>146</v>
      </c>
    </row>
    <row r="15" spans="1:1" x14ac:dyDescent="0.2">
      <c r="A15" s="33" t="s">
        <v>147</v>
      </c>
    </row>
    <row r="16" spans="1:1" x14ac:dyDescent="0.2">
      <c r="A16" s="33" t="s">
        <v>148</v>
      </c>
    </row>
    <row r="17" spans="1:1" x14ac:dyDescent="0.2">
      <c r="A17" s="33" t="s">
        <v>149</v>
      </c>
    </row>
    <row r="18" spans="1:1" x14ac:dyDescent="0.2">
      <c r="A18" s="33" t="s">
        <v>150</v>
      </c>
    </row>
    <row r="19" spans="1:1" x14ac:dyDescent="0.2">
      <c r="A19" s="33" t="s">
        <v>151</v>
      </c>
    </row>
    <row r="20" spans="1:1" x14ac:dyDescent="0.2">
      <c r="A20" s="33" t="s">
        <v>152</v>
      </c>
    </row>
    <row r="21" spans="1:1" x14ac:dyDescent="0.2">
      <c r="A21" s="33" t="s">
        <v>153</v>
      </c>
    </row>
    <row r="22" spans="1:1" x14ac:dyDescent="0.2">
      <c r="A22" s="33" t="s">
        <v>154</v>
      </c>
    </row>
    <row r="23" spans="1:1" x14ac:dyDescent="0.2">
      <c r="A23" s="33" t="s">
        <v>155</v>
      </c>
    </row>
    <row r="24" spans="1:1" x14ac:dyDescent="0.2">
      <c r="A24" s="33" t="s">
        <v>156</v>
      </c>
    </row>
    <row r="25" spans="1:1" x14ac:dyDescent="0.2">
      <c r="A25" s="33" t="s">
        <v>157</v>
      </c>
    </row>
    <row r="27" spans="1:1" x14ac:dyDescent="0.2">
      <c r="A27" s="4" t="s">
        <v>204</v>
      </c>
    </row>
    <row r="28" spans="1:1" ht="15" x14ac:dyDescent="0.2">
      <c r="A28" s="53"/>
    </row>
    <row r="29" spans="1:1" ht="15" x14ac:dyDescent="0.2">
      <c r="A29" s="54" t="s">
        <v>205</v>
      </c>
    </row>
    <row r="30" spans="1:1" ht="15" x14ac:dyDescent="0.2">
      <c r="A30" s="54" t="s">
        <v>206</v>
      </c>
    </row>
    <row r="31" spans="1:1" ht="15" x14ac:dyDescent="0.2">
      <c r="A31" s="54" t="s">
        <v>207</v>
      </c>
    </row>
    <row r="32" spans="1:1" ht="15" x14ac:dyDescent="0.2">
      <c r="A32" s="54" t="s">
        <v>208</v>
      </c>
    </row>
    <row r="33" spans="1:1" ht="15" x14ac:dyDescent="0.2">
      <c r="A33" s="54" t="s">
        <v>209</v>
      </c>
    </row>
    <row r="34" spans="1:1" ht="15" x14ac:dyDescent="0.2">
      <c r="A34" s="54" t="s">
        <v>210</v>
      </c>
    </row>
    <row r="35" spans="1:1" ht="15" x14ac:dyDescent="0.2">
      <c r="A35" s="54" t="s">
        <v>211</v>
      </c>
    </row>
    <row r="36" spans="1:1" ht="15" x14ac:dyDescent="0.2">
      <c r="A36" s="54"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F4A76-8E0B-B446-868D-E6663026D982}">
  <dimension ref="A1:S25"/>
  <sheetViews>
    <sheetView workbookViewId="0">
      <selection activeCell="A7" sqref="A7"/>
    </sheetView>
  </sheetViews>
  <sheetFormatPr baseColWidth="10" defaultRowHeight="14" x14ac:dyDescent="0.2"/>
  <cols>
    <col min="1" max="1" width="62.3984375" bestFit="1" customWidth="1"/>
    <col min="2" max="17" width="21" customWidth="1"/>
    <col min="18" max="18" width="3" style="1" customWidth="1"/>
    <col min="19" max="19" width="17.796875" customWidth="1"/>
  </cols>
  <sheetData>
    <row r="1" spans="1:19" x14ac:dyDescent="0.2">
      <c r="A1" s="4" t="s">
        <v>84</v>
      </c>
    </row>
    <row r="2" spans="1:19" x14ac:dyDescent="0.2">
      <c r="A2" s="4" t="s">
        <v>228</v>
      </c>
    </row>
    <row r="3" spans="1:19" x14ac:dyDescent="0.2">
      <c r="A3" t="s">
        <v>215</v>
      </c>
    </row>
    <row r="5" spans="1:19" x14ac:dyDescent="0.2">
      <c r="B5" s="1" t="s">
        <v>229</v>
      </c>
      <c r="C5" s="1" t="s">
        <v>230</v>
      </c>
      <c r="D5" s="1" t="s">
        <v>231</v>
      </c>
      <c r="E5" s="1" t="s">
        <v>232</v>
      </c>
      <c r="F5" s="1" t="s">
        <v>233</v>
      </c>
      <c r="G5" s="1" t="s">
        <v>234</v>
      </c>
      <c r="H5" s="1" t="s">
        <v>235</v>
      </c>
      <c r="I5" s="1" t="s">
        <v>236</v>
      </c>
      <c r="J5" s="1" t="s">
        <v>237</v>
      </c>
      <c r="K5" s="1" t="s">
        <v>238</v>
      </c>
      <c r="L5" s="1" t="s">
        <v>239</v>
      </c>
      <c r="M5" s="1" t="s">
        <v>240</v>
      </c>
      <c r="N5" s="1" t="s">
        <v>241</v>
      </c>
      <c r="O5" s="1" t="s">
        <v>242</v>
      </c>
      <c r="P5" s="1" t="s">
        <v>243</v>
      </c>
      <c r="Q5" s="1" t="s">
        <v>244</v>
      </c>
      <c r="R5"/>
      <c r="S5" s="1" t="s">
        <v>227</v>
      </c>
    </row>
    <row r="6" spans="1:19" x14ac:dyDescent="0.2">
      <c r="A6" s="4" t="s">
        <v>130</v>
      </c>
      <c r="B6" s="11" t="s">
        <v>21</v>
      </c>
      <c r="C6" s="11" t="s">
        <v>21</v>
      </c>
      <c r="D6" s="11" t="s">
        <v>21</v>
      </c>
      <c r="E6" s="11" t="s">
        <v>21</v>
      </c>
      <c r="F6" s="11" t="s">
        <v>21</v>
      </c>
      <c r="G6" s="11" t="s">
        <v>21</v>
      </c>
      <c r="H6" s="11" t="s">
        <v>21</v>
      </c>
      <c r="I6" s="11" t="s">
        <v>21</v>
      </c>
      <c r="J6" s="11" t="s">
        <v>21</v>
      </c>
      <c r="K6" s="11" t="s">
        <v>21</v>
      </c>
      <c r="L6" s="11" t="s">
        <v>21</v>
      </c>
      <c r="M6" s="11" t="s">
        <v>21</v>
      </c>
      <c r="N6" s="11" t="s">
        <v>21</v>
      </c>
      <c r="O6" s="11" t="s">
        <v>21</v>
      </c>
      <c r="P6" s="11" t="s">
        <v>21</v>
      </c>
      <c r="Q6" s="11" t="s">
        <v>21</v>
      </c>
      <c r="R6"/>
      <c r="S6" s="11" t="s">
        <v>226</v>
      </c>
    </row>
    <row r="7" spans="1:19" x14ac:dyDescent="0.2">
      <c r="A7" s="27" t="s">
        <v>170</v>
      </c>
      <c r="B7" s="51">
        <v>0</v>
      </c>
      <c r="C7" s="51">
        <v>4</v>
      </c>
      <c r="D7" s="51">
        <v>4</v>
      </c>
      <c r="E7" s="51">
        <v>4</v>
      </c>
      <c r="F7" s="51">
        <v>4</v>
      </c>
      <c r="G7" s="51">
        <v>4.5</v>
      </c>
      <c r="H7" s="51">
        <v>0</v>
      </c>
      <c r="I7" s="51">
        <v>0</v>
      </c>
      <c r="J7" s="51">
        <v>3</v>
      </c>
      <c r="K7" s="51">
        <v>4.5</v>
      </c>
      <c r="L7" s="51">
        <v>4.25</v>
      </c>
      <c r="M7" s="51">
        <v>0</v>
      </c>
      <c r="N7" s="51">
        <v>4</v>
      </c>
      <c r="O7" s="51">
        <v>4.8499999999999996</v>
      </c>
      <c r="P7" s="51">
        <v>4</v>
      </c>
      <c r="Q7" s="51">
        <v>4</v>
      </c>
      <c r="R7"/>
      <c r="S7" s="35">
        <f>AVERAGE(B7:Q7)</f>
        <v>3.0687500000000001</v>
      </c>
    </row>
    <row r="8" spans="1:19" x14ac:dyDescent="0.2">
      <c r="A8" t="s">
        <v>89</v>
      </c>
      <c r="B8" s="48">
        <v>0</v>
      </c>
      <c r="C8" s="48">
        <v>5</v>
      </c>
      <c r="D8" s="48">
        <v>4</v>
      </c>
      <c r="E8" s="48">
        <v>5</v>
      </c>
      <c r="F8" s="48">
        <v>4.5</v>
      </c>
      <c r="G8" s="48">
        <v>4.75</v>
      </c>
      <c r="H8" s="48">
        <v>0</v>
      </c>
      <c r="I8" s="48">
        <v>0</v>
      </c>
      <c r="J8" s="48">
        <v>5</v>
      </c>
      <c r="K8" s="48">
        <v>3.25</v>
      </c>
      <c r="L8" s="48">
        <v>4.25</v>
      </c>
      <c r="M8" s="48">
        <v>0</v>
      </c>
      <c r="N8" s="48">
        <v>3</v>
      </c>
      <c r="O8" s="48">
        <v>4.6500000000000004</v>
      </c>
      <c r="P8" s="48">
        <v>4</v>
      </c>
      <c r="Q8" s="48">
        <v>4</v>
      </c>
      <c r="R8"/>
      <c r="S8" s="35">
        <f t="shared" ref="S8:S14" si="0">AVERAGE(B8:Q8)</f>
        <v>3.2124999999999999</v>
      </c>
    </row>
    <row r="9" spans="1:19" x14ac:dyDescent="0.2">
      <c r="A9" s="27" t="s">
        <v>85</v>
      </c>
      <c r="B9" s="51">
        <v>0</v>
      </c>
      <c r="C9" s="51">
        <v>4</v>
      </c>
      <c r="D9" s="51">
        <v>4.5</v>
      </c>
      <c r="E9" s="51">
        <v>5</v>
      </c>
      <c r="F9" s="51">
        <v>4</v>
      </c>
      <c r="G9" s="51">
        <v>4.75</v>
      </c>
      <c r="H9" s="51">
        <v>0</v>
      </c>
      <c r="I9" s="51">
        <v>0</v>
      </c>
      <c r="J9" s="51">
        <v>5</v>
      </c>
      <c r="K9" s="51">
        <v>3.25</v>
      </c>
      <c r="L9" s="51">
        <v>4</v>
      </c>
      <c r="M9" s="51">
        <v>0</v>
      </c>
      <c r="N9" s="51">
        <v>3</v>
      </c>
      <c r="O9" s="51">
        <v>4.75</v>
      </c>
      <c r="P9" s="51">
        <v>4</v>
      </c>
      <c r="Q9" s="51">
        <v>3</v>
      </c>
      <c r="R9"/>
      <c r="S9" s="35">
        <f t="shared" si="0"/>
        <v>3.078125</v>
      </c>
    </row>
    <row r="10" spans="1:19" x14ac:dyDescent="0.2">
      <c r="A10" t="s">
        <v>88</v>
      </c>
      <c r="B10" s="48">
        <v>0</v>
      </c>
      <c r="C10" s="48">
        <v>4</v>
      </c>
      <c r="D10" s="48">
        <v>5</v>
      </c>
      <c r="E10" s="48">
        <v>5</v>
      </c>
      <c r="F10" s="48">
        <v>4</v>
      </c>
      <c r="G10" s="48">
        <v>4.5</v>
      </c>
      <c r="H10" s="48">
        <v>0</v>
      </c>
      <c r="I10" s="48">
        <v>0</v>
      </c>
      <c r="J10" s="48">
        <v>5</v>
      </c>
      <c r="K10" s="48">
        <v>4.25</v>
      </c>
      <c r="L10" s="48">
        <v>4</v>
      </c>
      <c r="M10" s="48">
        <v>0</v>
      </c>
      <c r="N10" s="48">
        <v>4.5</v>
      </c>
      <c r="O10" s="48">
        <v>4.8</v>
      </c>
      <c r="P10" s="48">
        <v>4</v>
      </c>
      <c r="Q10" s="48">
        <v>3</v>
      </c>
      <c r="R10"/>
      <c r="S10" s="35">
        <f t="shared" si="0"/>
        <v>3.2531249999999998</v>
      </c>
    </row>
    <row r="11" spans="1:19" x14ac:dyDescent="0.2">
      <c r="A11" s="27" t="s">
        <v>86</v>
      </c>
      <c r="B11" s="51">
        <v>0</v>
      </c>
      <c r="C11" s="51">
        <v>3</v>
      </c>
      <c r="D11" s="51">
        <v>4.5</v>
      </c>
      <c r="E11" s="51">
        <v>5</v>
      </c>
      <c r="F11" s="51">
        <v>5</v>
      </c>
      <c r="G11" s="51">
        <v>4</v>
      </c>
      <c r="H11" s="51">
        <v>0</v>
      </c>
      <c r="I11" s="51">
        <v>0</v>
      </c>
      <c r="J11" s="51">
        <v>5</v>
      </c>
      <c r="K11" s="51">
        <v>4.5</v>
      </c>
      <c r="L11" s="51">
        <v>4</v>
      </c>
      <c r="M11" s="51">
        <v>0</v>
      </c>
      <c r="N11" s="51">
        <v>4.5</v>
      </c>
      <c r="O11" s="51">
        <v>4.95</v>
      </c>
      <c r="P11" s="51">
        <v>4</v>
      </c>
      <c r="Q11" s="51">
        <v>4</v>
      </c>
      <c r="R11"/>
      <c r="S11" s="35">
        <f t="shared" si="0"/>
        <v>3.2781250000000002</v>
      </c>
    </row>
    <row r="12" spans="1:19" x14ac:dyDescent="0.2">
      <c r="A12" t="s">
        <v>87</v>
      </c>
      <c r="B12" s="48">
        <v>0</v>
      </c>
      <c r="C12" s="48">
        <v>4</v>
      </c>
      <c r="D12" s="48">
        <v>5</v>
      </c>
      <c r="E12" s="48">
        <v>4</v>
      </c>
      <c r="F12" s="48">
        <v>4.5</v>
      </c>
      <c r="G12" s="48">
        <v>4</v>
      </c>
      <c r="H12" s="48">
        <v>0</v>
      </c>
      <c r="I12" s="48">
        <v>0</v>
      </c>
      <c r="J12" s="48">
        <v>5</v>
      </c>
      <c r="K12" s="48">
        <v>4.5</v>
      </c>
      <c r="L12" s="48">
        <v>4</v>
      </c>
      <c r="M12" s="48">
        <v>0</v>
      </c>
      <c r="N12" s="48">
        <v>4</v>
      </c>
      <c r="O12" s="48">
        <v>4.9000000000000004</v>
      </c>
      <c r="P12" s="48">
        <v>3.5</v>
      </c>
      <c r="Q12" s="48">
        <v>4</v>
      </c>
      <c r="R12"/>
      <c r="S12" s="35">
        <f t="shared" si="0"/>
        <v>3.2124999999999999</v>
      </c>
    </row>
    <row r="13" spans="1:19" x14ac:dyDescent="0.2">
      <c r="A13" s="27" t="s">
        <v>95</v>
      </c>
      <c r="B13" s="51">
        <v>0</v>
      </c>
      <c r="C13" s="51">
        <v>3</v>
      </c>
      <c r="D13" s="51">
        <v>3</v>
      </c>
      <c r="E13" s="51">
        <v>5</v>
      </c>
      <c r="F13" s="51">
        <v>4.8</v>
      </c>
      <c r="G13" s="51">
        <v>4.25</v>
      </c>
      <c r="H13" s="51">
        <v>0</v>
      </c>
      <c r="I13" s="51">
        <v>0</v>
      </c>
      <c r="J13" s="51">
        <v>5</v>
      </c>
      <c r="K13" s="51">
        <v>4.25</v>
      </c>
      <c r="L13" s="51">
        <v>4</v>
      </c>
      <c r="M13" s="51">
        <v>0</v>
      </c>
      <c r="N13" s="51">
        <v>4</v>
      </c>
      <c r="O13" s="51">
        <v>4.9000000000000004</v>
      </c>
      <c r="P13" s="51">
        <v>4</v>
      </c>
      <c r="Q13" s="51">
        <v>3</v>
      </c>
      <c r="R13"/>
      <c r="S13" s="35">
        <f t="shared" si="0"/>
        <v>3.0749999999999997</v>
      </c>
    </row>
    <row r="14" spans="1:19" x14ac:dyDescent="0.2">
      <c r="A14" t="s">
        <v>97</v>
      </c>
      <c r="B14" s="48">
        <v>0</v>
      </c>
      <c r="C14" s="48">
        <v>0</v>
      </c>
      <c r="D14" s="48">
        <v>4</v>
      </c>
      <c r="E14" s="48">
        <v>1</v>
      </c>
      <c r="F14" s="48">
        <v>4</v>
      </c>
      <c r="G14" s="48">
        <v>4.5</v>
      </c>
      <c r="H14" s="48">
        <v>0</v>
      </c>
      <c r="I14" s="48">
        <v>0</v>
      </c>
      <c r="J14" s="48">
        <v>1</v>
      </c>
      <c r="K14" s="48">
        <v>4</v>
      </c>
      <c r="L14" s="48">
        <v>3</v>
      </c>
      <c r="M14" s="48">
        <v>0</v>
      </c>
      <c r="N14" s="48">
        <v>3.5</v>
      </c>
      <c r="O14" s="48">
        <v>4.8499999999999996</v>
      </c>
      <c r="P14" s="48">
        <v>3</v>
      </c>
      <c r="Q14" s="48">
        <v>3</v>
      </c>
      <c r="R14"/>
      <c r="S14" s="35">
        <f t="shared" si="0"/>
        <v>2.2406250000000001</v>
      </c>
    </row>
    <row r="15" spans="1:19" x14ac:dyDescent="0.2">
      <c r="B15" s="56"/>
      <c r="C15" s="56"/>
      <c r="D15" s="56"/>
      <c r="E15" s="56"/>
      <c r="F15" s="56"/>
      <c r="G15" s="56"/>
      <c r="H15" s="56"/>
      <c r="I15" s="56"/>
      <c r="J15" s="56"/>
      <c r="K15" s="56"/>
      <c r="L15" s="56"/>
      <c r="M15" s="56"/>
      <c r="N15" s="56"/>
      <c r="O15" s="56"/>
      <c r="P15" s="56"/>
      <c r="Q15" s="56"/>
      <c r="R15"/>
      <c r="S15" s="35"/>
    </row>
    <row r="16" spans="1:19" x14ac:dyDescent="0.2">
      <c r="R16"/>
      <c r="S16" s="1" t="s">
        <v>227</v>
      </c>
    </row>
    <row r="17" spans="1:19" x14ac:dyDescent="0.2">
      <c r="A17" s="4" t="s">
        <v>130</v>
      </c>
      <c r="B17" s="11" t="s">
        <v>3</v>
      </c>
      <c r="C17" s="11" t="s">
        <v>3</v>
      </c>
      <c r="D17" s="11" t="s">
        <v>3</v>
      </c>
      <c r="E17" s="11" t="s">
        <v>3</v>
      </c>
      <c r="F17" s="11" t="s">
        <v>3</v>
      </c>
      <c r="G17" s="11" t="s">
        <v>3</v>
      </c>
      <c r="H17" s="11" t="s">
        <v>3</v>
      </c>
      <c r="I17" s="11" t="s">
        <v>3</v>
      </c>
      <c r="J17" s="11" t="s">
        <v>3</v>
      </c>
      <c r="K17" s="11" t="s">
        <v>3</v>
      </c>
      <c r="L17" s="11" t="s">
        <v>3</v>
      </c>
      <c r="M17" s="11" t="s">
        <v>3</v>
      </c>
      <c r="N17" s="11" t="s">
        <v>3</v>
      </c>
      <c r="O17" s="11" t="s">
        <v>3</v>
      </c>
      <c r="P17" s="11" t="s">
        <v>3</v>
      </c>
      <c r="Q17" s="11" t="s">
        <v>3</v>
      </c>
      <c r="R17"/>
      <c r="S17" s="11" t="s">
        <v>226</v>
      </c>
    </row>
    <row r="18" spans="1:19" x14ac:dyDescent="0.2">
      <c r="A18" s="27" t="s">
        <v>170</v>
      </c>
      <c r="B18" s="51">
        <v>0</v>
      </c>
      <c r="C18" s="51">
        <v>5</v>
      </c>
      <c r="D18" s="51">
        <v>3.5</v>
      </c>
      <c r="E18" s="51">
        <v>5</v>
      </c>
      <c r="F18" s="51">
        <v>3</v>
      </c>
      <c r="G18" s="51">
        <v>4</v>
      </c>
      <c r="H18" s="51">
        <v>0</v>
      </c>
      <c r="I18" s="51">
        <v>0</v>
      </c>
      <c r="J18" s="51">
        <v>5</v>
      </c>
      <c r="K18" s="51">
        <v>4.25</v>
      </c>
      <c r="L18" s="51">
        <v>4</v>
      </c>
      <c r="M18" s="51">
        <v>0</v>
      </c>
      <c r="N18" s="51">
        <v>4</v>
      </c>
      <c r="O18" s="51">
        <v>4.75</v>
      </c>
      <c r="P18" s="51">
        <v>3</v>
      </c>
      <c r="Q18" s="51">
        <v>4</v>
      </c>
      <c r="R18"/>
      <c r="S18" s="35">
        <f>AVERAGE(B18:Q18)</f>
        <v>3.09375</v>
      </c>
    </row>
    <row r="19" spans="1:19" x14ac:dyDescent="0.2">
      <c r="A19" t="s">
        <v>89</v>
      </c>
      <c r="B19" s="48">
        <v>0</v>
      </c>
      <c r="C19" s="48">
        <v>5</v>
      </c>
      <c r="D19" s="48">
        <v>3.5</v>
      </c>
      <c r="E19" s="48">
        <v>4</v>
      </c>
      <c r="F19" s="48">
        <v>3</v>
      </c>
      <c r="G19" s="48">
        <v>3</v>
      </c>
      <c r="H19" s="48">
        <v>0</v>
      </c>
      <c r="I19" s="48">
        <v>0</v>
      </c>
      <c r="J19" s="48">
        <v>4</v>
      </c>
      <c r="K19" s="48">
        <v>3.5</v>
      </c>
      <c r="L19" s="48">
        <v>4</v>
      </c>
      <c r="M19" s="48">
        <v>0</v>
      </c>
      <c r="N19" s="48">
        <v>4</v>
      </c>
      <c r="O19" s="48">
        <v>4.8499999999999996</v>
      </c>
      <c r="P19" s="48">
        <v>2</v>
      </c>
      <c r="Q19" s="48">
        <v>3</v>
      </c>
      <c r="R19"/>
      <c r="S19" s="35">
        <f t="shared" ref="S19:S25" si="1">AVERAGE(B19:Q19)</f>
        <v>2.7406250000000001</v>
      </c>
    </row>
    <row r="20" spans="1:19" x14ac:dyDescent="0.2">
      <c r="A20" s="27" t="s">
        <v>85</v>
      </c>
      <c r="B20" s="51">
        <v>0</v>
      </c>
      <c r="C20" s="51">
        <v>0</v>
      </c>
      <c r="D20" s="51">
        <v>1.5</v>
      </c>
      <c r="E20" s="51">
        <v>2</v>
      </c>
      <c r="F20" s="51">
        <v>2</v>
      </c>
      <c r="G20" s="51">
        <v>1</v>
      </c>
      <c r="H20" s="51">
        <v>0</v>
      </c>
      <c r="I20" s="51">
        <v>0</v>
      </c>
      <c r="J20" s="51">
        <v>3</v>
      </c>
      <c r="K20" s="51">
        <v>3.5</v>
      </c>
      <c r="L20" s="51">
        <v>3</v>
      </c>
      <c r="M20" s="51">
        <v>0</v>
      </c>
      <c r="N20" s="51">
        <v>3.5</v>
      </c>
      <c r="O20" s="51">
        <v>4.25</v>
      </c>
      <c r="P20" s="51">
        <v>2</v>
      </c>
      <c r="Q20" s="51">
        <v>0</v>
      </c>
      <c r="R20"/>
      <c r="S20" s="35">
        <f t="shared" si="1"/>
        <v>1.609375</v>
      </c>
    </row>
    <row r="21" spans="1:19" x14ac:dyDescent="0.2">
      <c r="A21" t="s">
        <v>88</v>
      </c>
      <c r="B21" s="48">
        <v>0</v>
      </c>
      <c r="C21" s="48">
        <v>4</v>
      </c>
      <c r="D21" s="48">
        <v>4.5</v>
      </c>
      <c r="E21" s="48">
        <v>2</v>
      </c>
      <c r="F21" s="48">
        <v>2</v>
      </c>
      <c r="G21" s="48">
        <v>1</v>
      </c>
      <c r="H21" s="48">
        <v>0</v>
      </c>
      <c r="I21" s="48">
        <v>0</v>
      </c>
      <c r="J21" s="48">
        <v>1</v>
      </c>
      <c r="K21" s="48">
        <v>2.5</v>
      </c>
      <c r="L21" s="48">
        <v>3</v>
      </c>
      <c r="M21" s="48">
        <v>0</v>
      </c>
      <c r="N21" s="48">
        <v>3</v>
      </c>
      <c r="O21" s="48">
        <v>4.3499999999999996</v>
      </c>
      <c r="P21" s="48">
        <v>1</v>
      </c>
      <c r="Q21" s="48">
        <v>3</v>
      </c>
      <c r="R21"/>
      <c r="S21" s="35">
        <f t="shared" si="1"/>
        <v>1.9593750000000001</v>
      </c>
    </row>
    <row r="22" spans="1:19" x14ac:dyDescent="0.2">
      <c r="A22" s="27" t="s">
        <v>86</v>
      </c>
      <c r="B22" s="51">
        <v>0</v>
      </c>
      <c r="C22" s="51">
        <v>4</v>
      </c>
      <c r="D22" s="51">
        <v>3</v>
      </c>
      <c r="E22" s="51">
        <v>1</v>
      </c>
      <c r="F22" s="51">
        <v>3.5</v>
      </c>
      <c r="G22" s="51">
        <v>1</v>
      </c>
      <c r="H22" s="51">
        <v>0</v>
      </c>
      <c r="I22" s="51">
        <v>0</v>
      </c>
      <c r="J22" s="51">
        <v>1</v>
      </c>
      <c r="K22" s="51">
        <v>3.25</v>
      </c>
      <c r="L22" s="51">
        <v>3</v>
      </c>
      <c r="M22" s="51">
        <v>0</v>
      </c>
      <c r="N22" s="51">
        <v>3</v>
      </c>
      <c r="O22" s="51">
        <v>4.9000000000000004</v>
      </c>
      <c r="P22" s="51">
        <v>1</v>
      </c>
      <c r="Q22" s="51">
        <v>3</v>
      </c>
      <c r="R22"/>
      <c r="S22" s="35">
        <f t="shared" si="1"/>
        <v>1.9781249999999999</v>
      </c>
    </row>
    <row r="23" spans="1:19" x14ac:dyDescent="0.2">
      <c r="A23" t="s">
        <v>87</v>
      </c>
      <c r="B23" s="48">
        <v>0</v>
      </c>
      <c r="C23" s="48">
        <v>4</v>
      </c>
      <c r="D23" s="48">
        <v>5</v>
      </c>
      <c r="E23" s="48">
        <v>4</v>
      </c>
      <c r="F23" s="48">
        <v>3.5</v>
      </c>
      <c r="G23" s="48">
        <v>4</v>
      </c>
      <c r="H23" s="48">
        <v>0</v>
      </c>
      <c r="I23" s="48">
        <v>0</v>
      </c>
      <c r="J23" s="48">
        <v>3</v>
      </c>
      <c r="K23" s="48">
        <v>2.5</v>
      </c>
      <c r="L23" s="48">
        <v>4</v>
      </c>
      <c r="M23" s="48">
        <v>0</v>
      </c>
      <c r="N23" s="48">
        <v>2</v>
      </c>
      <c r="O23" s="48">
        <v>4.95</v>
      </c>
      <c r="P23" s="48">
        <v>4</v>
      </c>
      <c r="Q23" s="48">
        <v>3</v>
      </c>
      <c r="R23"/>
      <c r="S23" s="35">
        <f t="shared" si="1"/>
        <v>2.7468750000000002</v>
      </c>
    </row>
    <row r="24" spans="1:19" x14ac:dyDescent="0.2">
      <c r="A24" s="27" t="s">
        <v>95</v>
      </c>
      <c r="B24" s="51">
        <v>0</v>
      </c>
      <c r="C24" s="51">
        <v>3</v>
      </c>
      <c r="D24" s="51">
        <v>3</v>
      </c>
      <c r="E24" s="51">
        <v>2</v>
      </c>
      <c r="F24" s="51">
        <v>3.6</v>
      </c>
      <c r="G24" s="51">
        <v>3</v>
      </c>
      <c r="H24" s="51">
        <v>0</v>
      </c>
      <c r="I24" s="51">
        <v>0</v>
      </c>
      <c r="J24" s="51">
        <v>1</v>
      </c>
      <c r="K24" s="51">
        <v>3.75</v>
      </c>
      <c r="L24" s="51">
        <v>4.25</v>
      </c>
      <c r="M24" s="51">
        <v>0</v>
      </c>
      <c r="N24" s="51">
        <v>3.5</v>
      </c>
      <c r="O24" s="51">
        <v>4.95</v>
      </c>
      <c r="P24" s="51">
        <v>3</v>
      </c>
      <c r="Q24" s="51">
        <v>2</v>
      </c>
      <c r="R24"/>
      <c r="S24" s="35">
        <f t="shared" si="1"/>
        <v>2.3156250000000003</v>
      </c>
    </row>
    <row r="25" spans="1:19" x14ac:dyDescent="0.2">
      <c r="A25" t="s">
        <v>97</v>
      </c>
      <c r="B25" s="48">
        <v>0</v>
      </c>
      <c r="C25" s="48">
        <v>0</v>
      </c>
      <c r="D25" s="48">
        <v>4</v>
      </c>
      <c r="E25" s="48">
        <v>4</v>
      </c>
      <c r="F25" s="48">
        <v>4</v>
      </c>
      <c r="G25" s="48">
        <v>4.5</v>
      </c>
      <c r="H25" s="48">
        <v>0</v>
      </c>
      <c r="I25" s="48">
        <v>0</v>
      </c>
      <c r="J25" s="48">
        <v>5</v>
      </c>
      <c r="K25" s="48">
        <v>3</v>
      </c>
      <c r="L25" s="48">
        <v>4</v>
      </c>
      <c r="M25" s="48">
        <v>0</v>
      </c>
      <c r="N25" s="48">
        <v>3.25</v>
      </c>
      <c r="O25" s="48">
        <v>4.9000000000000004</v>
      </c>
      <c r="P25" s="48">
        <v>3</v>
      </c>
      <c r="Q25" s="48">
        <v>4</v>
      </c>
      <c r="R25"/>
      <c r="S25" s="35">
        <f t="shared" si="1"/>
        <v>2.7281249999999999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Project Team</vt:lpstr>
      <vt:lpstr>Side-By-Side</vt:lpstr>
      <vt:lpstr>Scorecard</vt:lpstr>
      <vt:lpstr>Update Notes</vt:lpstr>
      <vt:lpstr>Raw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Allan Rayson</dc:creator>
  <cp:lastModifiedBy>Allan Rayson</cp:lastModifiedBy>
  <dcterms:created xsi:type="dcterms:W3CDTF">2022-11-08T14:05:48Z</dcterms:created>
  <dcterms:modified xsi:type="dcterms:W3CDTF">2025-03-13T18:22:38Z</dcterms:modified>
</cp:coreProperties>
</file>